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fd_Administratie\Adhoc reporting\"/>
    </mc:Choice>
  </mc:AlternateContent>
  <xr:revisionPtr revIDLastSave="0" documentId="13_ncr:1_{35B666BB-BD0D-4AEE-9561-9FD8EEF03756}" xr6:coauthVersionLast="47" xr6:coauthVersionMax="47" xr10:uidLastSave="{00000000-0000-0000-0000-000000000000}"/>
  <bookViews>
    <workbookView xWindow="58185" yWindow="1155" windowWidth="23145" windowHeight="15345" activeTab="1" xr2:uid="{00000000-000D-0000-FFFF-FFFF00000000}"/>
  </bookViews>
  <sheets>
    <sheet name="Half year" sheetId="3" r:id="rId1"/>
    <sheet name="Yearly" sheetId="1" r:id="rId2"/>
    <sheet name="ESG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E91" i="1"/>
  <c r="F91" i="1"/>
  <c r="G91" i="1"/>
  <c r="I91" i="1"/>
  <c r="I90" i="1"/>
  <c r="H90" i="1"/>
  <c r="G90" i="1"/>
  <c r="F90" i="1"/>
  <c r="E90" i="1"/>
  <c r="D90" i="1"/>
  <c r="D85" i="1"/>
  <c r="E85" i="1"/>
  <c r="F85" i="1"/>
  <c r="G85" i="1"/>
  <c r="H85" i="1"/>
  <c r="I85" i="1"/>
  <c r="I84" i="1"/>
  <c r="H84" i="1"/>
  <c r="G84" i="1"/>
  <c r="F84" i="1"/>
  <c r="E84" i="1"/>
  <c r="D84" i="1"/>
  <c r="O9" i="3" l="1"/>
  <c r="O7" i="3"/>
  <c r="O6" i="3"/>
  <c r="O5" i="3"/>
  <c r="O15" i="3"/>
  <c r="O16" i="3"/>
  <c r="O17" i="3"/>
  <c r="O25" i="3"/>
  <c r="O30" i="3"/>
  <c r="O31" i="3"/>
  <c r="O32" i="3"/>
  <c r="O35" i="3"/>
  <c r="O38" i="3"/>
  <c r="O39" i="3"/>
  <c r="O29" i="3"/>
  <c r="O43" i="3"/>
  <c r="O44" i="3"/>
  <c r="O42" i="3"/>
  <c r="I16" i="1" l="1"/>
  <c r="I8" i="1"/>
  <c r="I7" i="1"/>
  <c r="I6" i="1"/>
  <c r="I5" i="1"/>
  <c r="I54" i="1" l="1"/>
  <c r="O36" i="3" s="1"/>
  <c r="O14" i="3"/>
  <c r="O19" i="3" s="1"/>
  <c r="O27" i="3" s="1"/>
  <c r="O41" i="3" s="1"/>
  <c r="O46" i="3" s="1"/>
  <c r="N14" i="3"/>
  <c r="N19" i="3" s="1"/>
  <c r="N27" i="3" s="1"/>
  <c r="N41" i="3" s="1"/>
  <c r="N46" i="3" s="1"/>
  <c r="N36" i="3"/>
  <c r="N34" i="3" s="1"/>
  <c r="N24" i="3"/>
  <c r="O24" i="3" s="1"/>
  <c r="O8" i="3" s="1"/>
  <c r="N22" i="3"/>
  <c r="N23" i="3" s="1"/>
  <c r="N21" i="3"/>
  <c r="M25" i="3"/>
  <c r="K25" i="3"/>
  <c r="I25" i="3"/>
  <c r="G25" i="3"/>
  <c r="E25" i="3"/>
  <c r="I52" i="1" l="1"/>
  <c r="O34" i="3" s="1"/>
  <c r="M17" i="3"/>
  <c r="K17" i="3"/>
  <c r="I17" i="3"/>
  <c r="G17" i="3"/>
  <c r="E17" i="3"/>
  <c r="E16" i="3" l="1"/>
  <c r="E15" i="3"/>
  <c r="E7" i="3"/>
  <c r="E22" i="3" s="1"/>
  <c r="E23" i="3" s="1"/>
  <c r="E8" i="3"/>
  <c r="E24" i="3" s="1"/>
  <c r="E5" i="3"/>
  <c r="E20" i="3" s="1"/>
  <c r="E43" i="3"/>
  <c r="E44" i="3"/>
  <c r="E42" i="3"/>
  <c r="D6" i="3"/>
  <c r="D11" i="3" s="1"/>
  <c r="E30" i="3"/>
  <c r="E31" i="3"/>
  <c r="E32" i="3"/>
  <c r="E34" i="3"/>
  <c r="E35" i="3"/>
  <c r="E36" i="3"/>
  <c r="E38" i="3"/>
  <c r="E39" i="3"/>
  <c r="E29" i="3"/>
  <c r="D36" i="3"/>
  <c r="D34" i="3" s="1"/>
  <c r="F36" i="3"/>
  <c r="F34" i="3" s="1"/>
  <c r="G39" i="3"/>
  <c r="G38" i="3"/>
  <c r="I39" i="3"/>
  <c r="I38" i="3"/>
  <c r="I9" i="3"/>
  <c r="G9" i="3"/>
  <c r="G30" i="3"/>
  <c r="G31" i="3"/>
  <c r="G32" i="3"/>
  <c r="G34" i="3"/>
  <c r="G35" i="3"/>
  <c r="G36" i="3"/>
  <c r="G29" i="3"/>
  <c r="I30" i="3"/>
  <c r="I31" i="3"/>
  <c r="I32" i="3"/>
  <c r="I34" i="3"/>
  <c r="I35" i="3"/>
  <c r="I36" i="3"/>
  <c r="I29" i="3"/>
  <c r="I43" i="3"/>
  <c r="I44" i="3"/>
  <c r="I42" i="3"/>
  <c r="G43" i="3"/>
  <c r="G44" i="3"/>
  <c r="G42" i="3"/>
  <c r="I16" i="3"/>
  <c r="I15" i="3"/>
  <c r="G16" i="3"/>
  <c r="G15" i="3"/>
  <c r="I8" i="3"/>
  <c r="I24" i="3" s="1"/>
  <c r="G8" i="3"/>
  <c r="G24" i="3" s="1"/>
  <c r="H34" i="3"/>
  <c r="D24" i="3"/>
  <c r="F24" i="3"/>
  <c r="H24" i="3"/>
  <c r="D22" i="3"/>
  <c r="D23" i="3" s="1"/>
  <c r="F22" i="3"/>
  <c r="F23" i="3" s="1"/>
  <c r="G22" i="3"/>
  <c r="G23" i="3" s="1"/>
  <c r="H22" i="3"/>
  <c r="H23" i="3" s="1"/>
  <c r="I22" i="3"/>
  <c r="I23" i="3" s="1"/>
  <c r="D20" i="3"/>
  <c r="F21" i="3"/>
  <c r="G21" i="3"/>
  <c r="H21" i="3"/>
  <c r="I21" i="3"/>
  <c r="G20" i="3"/>
  <c r="H20" i="3"/>
  <c r="I20" i="3"/>
  <c r="F20" i="3"/>
  <c r="G11" i="3"/>
  <c r="F11" i="3"/>
  <c r="I11" i="3"/>
  <c r="H11" i="3"/>
  <c r="K22" i="3"/>
  <c r="K23" i="3" s="1"/>
  <c r="M22" i="3"/>
  <c r="M23" i="3" s="1"/>
  <c r="M9" i="3"/>
  <c r="K9" i="3"/>
  <c r="K16" i="3"/>
  <c r="K15" i="3"/>
  <c r="L24" i="3"/>
  <c r="J24" i="3"/>
  <c r="K8" i="3"/>
  <c r="K24" i="3" s="1"/>
  <c r="M16" i="3"/>
  <c r="M15" i="3"/>
  <c r="M8" i="3"/>
  <c r="M24" i="3" s="1"/>
  <c r="M20" i="3"/>
  <c r="M21" i="3"/>
  <c r="K20" i="3"/>
  <c r="K21" i="3"/>
  <c r="M43" i="3"/>
  <c r="M44" i="3"/>
  <c r="M42" i="3"/>
  <c r="K43" i="3"/>
  <c r="K44" i="3"/>
  <c r="K42" i="3"/>
  <c r="M11" i="3"/>
  <c r="K11" i="3"/>
  <c r="K49" i="3"/>
  <c r="K50" i="3"/>
  <c r="K48" i="3"/>
  <c r="M30" i="3"/>
  <c r="M31" i="3"/>
  <c r="M32" i="3"/>
  <c r="M34" i="3"/>
  <c r="M35" i="3"/>
  <c r="M36" i="3"/>
  <c r="M38" i="3"/>
  <c r="M39" i="3"/>
  <c r="M29" i="3"/>
  <c r="K30" i="3"/>
  <c r="K31" i="3"/>
  <c r="K32" i="3"/>
  <c r="K34" i="3"/>
  <c r="K35" i="3"/>
  <c r="K36" i="3"/>
  <c r="K38" i="3"/>
  <c r="K39" i="3"/>
  <c r="K29" i="3"/>
  <c r="L36" i="3"/>
  <c r="L34" i="3" s="1"/>
  <c r="J36" i="3"/>
  <c r="J34" i="3" s="1"/>
  <c r="L22" i="3"/>
  <c r="L23" i="3" s="1"/>
  <c r="J22" i="3"/>
  <c r="J23" i="3" s="1"/>
  <c r="L6" i="3"/>
  <c r="L11" i="3" s="1"/>
  <c r="J6" i="3"/>
  <c r="J11" i="3" s="1"/>
  <c r="J20" i="3"/>
  <c r="L20" i="3"/>
  <c r="L21" i="3" l="1"/>
  <c r="J21" i="3"/>
  <c r="E6" i="3"/>
  <c r="D21" i="3"/>
  <c r="E21" i="3" l="1"/>
  <c r="E11" i="3"/>
</calcChain>
</file>

<file path=xl/sharedStrings.xml><?xml version="1.0" encoding="utf-8"?>
<sst xmlns="http://schemas.openxmlformats.org/spreadsheetml/2006/main" count="405" uniqueCount="119">
  <si>
    <t xml:space="preserve">Key Metrics </t>
  </si>
  <si>
    <t/>
  </si>
  <si>
    <t>2019</t>
  </si>
  <si>
    <t>2020</t>
  </si>
  <si>
    <t>2021</t>
  </si>
  <si>
    <t>2022</t>
  </si>
  <si>
    <t>2023</t>
  </si>
  <si>
    <t>Turnover</t>
  </si>
  <si>
    <t>Millions of €</t>
  </si>
  <si>
    <t>Added value</t>
  </si>
  <si>
    <t>Adjusted net result</t>
  </si>
  <si>
    <t xml:space="preserve">Order intake </t>
  </si>
  <si>
    <t>Organic growth turnover</t>
  </si>
  <si>
    <t>%</t>
  </si>
  <si>
    <t>Added value/turnover (AV)</t>
  </si>
  <si>
    <t>EBITA/turnover (ROS)</t>
  </si>
  <si>
    <t xml:space="preserve">Per Share Data </t>
  </si>
  <si>
    <t>Net result per ordinary share of € 0.25</t>
  </si>
  <si>
    <t>€</t>
  </si>
  <si>
    <t>Dividend per share</t>
  </si>
  <si>
    <t>EBITA/Average capital employed (ROCE)</t>
  </si>
  <si>
    <t>Number of shares outstanding and held by third parties at year end (x 1,000)</t>
  </si>
  <si>
    <t>Income Statement</t>
  </si>
  <si>
    <t>EBITA</t>
  </si>
  <si>
    <t>Balance Sheet</t>
  </si>
  <si>
    <t>Total assets</t>
  </si>
  <si>
    <t>Total non-current assets</t>
  </si>
  <si>
    <t>Total current assets</t>
  </si>
  <si>
    <t>Assets held for sale</t>
  </si>
  <si>
    <t>Total equity and liabilities</t>
  </si>
  <si>
    <t>Group equity</t>
  </si>
  <si>
    <t>Ratio and solvency</t>
  </si>
  <si>
    <t>Net debt/EBITDA ratio</t>
  </si>
  <si>
    <t>x</t>
  </si>
  <si>
    <t>Solvency</t>
  </si>
  <si>
    <t>Cash Flow</t>
  </si>
  <si>
    <t>Net cash flow from operating activities</t>
  </si>
  <si>
    <t>Net cash flow from investing activities</t>
  </si>
  <si>
    <t>Net cash flow from financing activities</t>
  </si>
  <si>
    <t>Smart Vision</t>
  </si>
  <si>
    <t>Smart Manufacturing</t>
  </si>
  <si>
    <t xml:space="preserve">Smart Connectivity </t>
  </si>
  <si>
    <t xml:space="preserve">Added Value </t>
  </si>
  <si>
    <t xml:space="preserve">EBITA excluding one-off income and expenses </t>
  </si>
  <si>
    <t>Net result</t>
  </si>
  <si>
    <t>Adjusted net result per ordinary share of € 0.25</t>
  </si>
  <si>
    <t>H1 2023</t>
  </si>
  <si>
    <t>H2 2023</t>
  </si>
  <si>
    <t>H1 2022</t>
  </si>
  <si>
    <t>H2 2022</t>
  </si>
  <si>
    <t>H1 2019</t>
  </si>
  <si>
    <t>H2 2019</t>
  </si>
  <si>
    <t>H1 2020</t>
  </si>
  <si>
    <t>H2 2020</t>
  </si>
  <si>
    <t>H1 2021</t>
  </si>
  <si>
    <t>H2 2021</t>
  </si>
  <si>
    <t>n/a</t>
  </si>
  <si>
    <t xml:space="preserve">TKH Group N.V.  - Half Yearly </t>
  </si>
  <si>
    <t xml:space="preserve">TKH Group N.V. - Yearly </t>
  </si>
  <si>
    <t>€ million</t>
  </si>
  <si>
    <t>EBITA excl. one-off income and expenses</t>
  </si>
  <si>
    <t>EBITA excl.  one-off income and expenses</t>
  </si>
  <si>
    <t>Current &amp; non current liabilities, incl. provisions</t>
  </si>
  <si>
    <t>Adjusted net result*</t>
  </si>
  <si>
    <t>* Adjusted net result: Net profit before amortization and one-off income and expenses attributable to the shareholders of the company</t>
  </si>
  <si>
    <t>Adjusted net result *</t>
  </si>
  <si>
    <t>ESG Topic</t>
  </si>
  <si>
    <t>KPI</t>
  </si>
  <si>
    <t>Target</t>
  </si>
  <si>
    <t>Environmental</t>
  </si>
  <si>
    <t>Carbon footprint (CO2e emissions)</t>
  </si>
  <si>
    <t>100% carbon neutrality in own operations by 2030 (scope 1 &amp; 2) - reduction of Co2 footprint compared to reference year (2019)</t>
  </si>
  <si>
    <t>% waste of most relevant materials, compared to total relevant material consumption</t>
  </si>
  <si>
    <t>&lt; 5% waste</t>
  </si>
  <si>
    <t>Recycling most relevant materials</t>
  </si>
  <si>
    <t>&gt; 80% recycling</t>
  </si>
  <si>
    <t>Social</t>
  </si>
  <si>
    <t>% of female members in executive and senior management teams</t>
  </si>
  <si>
    <t>Accident rate (LTIFR)</t>
  </si>
  <si>
    <t>Illness rate</t>
  </si>
  <si>
    <t>Employee satisfaction score</t>
  </si>
  <si>
    <t>Customer satisfaction score</t>
  </si>
  <si>
    <t>Number of employees with disabilities and/or disadvantages on the labor market</t>
  </si>
  <si>
    <t>Governance</t>
  </si>
  <si>
    <t>Employees acting in accordance with Code of Conduct</t>
  </si>
  <si>
    <t>Code of Supply signed by suppliers</t>
  </si>
  <si>
    <t>&gt; 25% by 2030</t>
  </si>
  <si>
    <t>&lt; 1.0</t>
  </si>
  <si>
    <t>&lt; 4.0%</t>
  </si>
  <si>
    <t>&gt; 7.5</t>
  </si>
  <si>
    <t>Maintain at least current number</t>
  </si>
  <si>
    <t>Average score above benchmark (7.8)</t>
  </si>
  <si>
    <t>&gt; 90% strategic suppliers signed up</t>
  </si>
  <si>
    <t>Reporting of breaches of the Code of Conduct</t>
  </si>
  <si>
    <t>7.6</t>
  </si>
  <si>
    <t>7.8</t>
  </si>
  <si>
    <t>-</t>
  </si>
  <si>
    <t>FTE</t>
  </si>
  <si>
    <t>EBITDA</t>
  </si>
  <si>
    <t>Depreciation</t>
  </si>
  <si>
    <t>One-off income and expenses</t>
  </si>
  <si>
    <t>Impairments</t>
  </si>
  <si>
    <t>Amortisation</t>
  </si>
  <si>
    <t>Operating result</t>
  </si>
  <si>
    <t>Financial result</t>
  </si>
  <si>
    <t xml:space="preserve">Order book </t>
  </si>
  <si>
    <t>Result on ordinary activities before taxes</t>
  </si>
  <si>
    <t>Taxes</t>
  </si>
  <si>
    <t xml:space="preserve">Net result for period from continued operations </t>
  </si>
  <si>
    <t>Result after tax from discontinued operations</t>
  </si>
  <si>
    <t>Net result attributable to shareholders</t>
  </si>
  <si>
    <t>€million</t>
  </si>
  <si>
    <t>Fair value changes of financial liability for earn-out and put options</t>
  </si>
  <si>
    <t>H1 2024</t>
  </si>
  <si>
    <t>H2 2024</t>
  </si>
  <si>
    <t>Automation</t>
  </si>
  <si>
    <t>Electrification</t>
  </si>
  <si>
    <t>Segment Information Technologies</t>
  </si>
  <si>
    <t>Segment Information Automation - Electrification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</si>
</sst>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;\-#,##0.0"/>
    <numFmt numFmtId="165" formatCode="_(* #,##0.000_);_(* \(#,##0.000\);_(* &quot;-&quot;??_);_(@_)"/>
    <numFmt numFmtId="166" formatCode="0.0"/>
    <numFmt numFmtId="167" formatCode="0.0%"/>
    <numFmt numFmtId="168" formatCode="_(* #,##0.0_);_(* \(#,##0.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7"/>
      <color indexed="55"/>
      <name val="Calibri"/>
      <family val="2"/>
    </font>
    <font>
      <sz val="10"/>
      <color indexed="55"/>
      <name val="Calibri"/>
      <family val="2"/>
    </font>
    <font>
      <b/>
      <i/>
      <sz val="11"/>
      <color indexed="55"/>
      <name val="Calibri"/>
      <family val="2"/>
    </font>
    <font>
      <i/>
      <sz val="9"/>
      <color indexed="55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theme="2" tint="-0.749992370372631"/>
      <name val="Calibri"/>
      <family val="2"/>
      <scheme val="minor"/>
    </font>
    <font>
      <sz val="10"/>
      <color indexed="55"/>
      <name val="Calibri"/>
      <family val="2"/>
    </font>
    <font>
      <sz val="14"/>
      <color theme="2" tint="-0.749992370372631"/>
      <name val="Calibri"/>
      <family val="2"/>
      <scheme val="minor"/>
    </font>
    <font>
      <b/>
      <sz val="10"/>
      <color indexed="55"/>
      <name val="Calibri"/>
      <family val="2"/>
    </font>
    <font>
      <b/>
      <i/>
      <sz val="10"/>
      <color indexed="55"/>
      <name val="Calibri"/>
      <family val="2"/>
    </font>
    <font>
      <sz val="11"/>
      <color theme="2" tint="-0.74999237037263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C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indent="1"/>
    </xf>
    <xf numFmtId="0" fontId="0" fillId="0" borderId="1" xfId="0" applyFill="1" applyBorder="1"/>
    <xf numFmtId="49" fontId="3" fillId="0" borderId="0" xfId="0" applyNumberFormat="1" applyFont="1" applyFill="1" applyAlignment="1">
      <alignment horizontal="left" vertical="top" wrapText="1" indent="1"/>
    </xf>
    <xf numFmtId="0" fontId="3" fillId="0" borderId="0" xfId="0" applyFont="1" applyFill="1" applyAlignment="1">
      <alignment horizontal="center" vertical="top"/>
    </xf>
    <xf numFmtId="0" fontId="0" fillId="0" borderId="0" xfId="0" applyFill="1"/>
    <xf numFmtId="165" fontId="0" fillId="0" borderId="0" xfId="1" applyNumberFormat="1" applyFont="1" applyFill="1"/>
    <xf numFmtId="49" fontId="4" fillId="0" borderId="0" xfId="0" applyNumberFormat="1" applyFont="1" applyFill="1" applyAlignment="1">
      <alignment horizontal="left" vertical="top" indent="1"/>
    </xf>
    <xf numFmtId="37" fontId="0" fillId="0" borderId="0" xfId="0" applyNumberFormat="1" applyFill="1"/>
    <xf numFmtId="0" fontId="0" fillId="0" borderId="0" xfId="0" applyFill="1" applyBorder="1"/>
    <xf numFmtId="0" fontId="5" fillId="0" borderId="0" xfId="0" applyFont="1" applyBorder="1" applyAlignment="1">
      <alignment horizontal="left" vertical="top"/>
    </xf>
    <xf numFmtId="49" fontId="2" fillId="0" borderId="0" xfId="0" applyNumberFormat="1" applyFont="1" applyFill="1" applyAlignment="1">
      <alignment horizontal="left" vertical="top"/>
    </xf>
    <xf numFmtId="0" fontId="8" fillId="2" borderId="9" xfId="2" applyFont="1" applyFill="1" applyBorder="1"/>
    <xf numFmtId="43" fontId="8" fillId="2" borderId="10" xfId="3" applyFont="1" applyFill="1" applyBorder="1" applyAlignment="1"/>
    <xf numFmtId="43" fontId="8" fillId="2" borderId="11" xfId="3" applyFont="1" applyFill="1" applyBorder="1" applyAlignment="1"/>
    <xf numFmtId="0" fontId="8" fillId="2" borderId="9" xfId="2" applyFont="1" applyFill="1" applyBorder="1" applyAlignment="1">
      <alignment horizontal="center"/>
    </xf>
    <xf numFmtId="43" fontId="8" fillId="2" borderId="10" xfId="3" applyFont="1" applyFill="1" applyBorder="1" applyAlignment="1">
      <alignment horizontal="center"/>
    </xf>
    <xf numFmtId="37" fontId="3" fillId="0" borderId="3" xfId="0" applyNumberFormat="1" applyFont="1" applyFill="1" applyBorder="1" applyAlignment="1">
      <alignment horizontal="center" vertical="top"/>
    </xf>
    <xf numFmtId="37" fontId="3" fillId="0" borderId="4" xfId="0" applyNumberFormat="1" applyFont="1" applyFill="1" applyBorder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39" fontId="3" fillId="0" borderId="3" xfId="0" applyNumberFormat="1" applyFont="1" applyFill="1" applyBorder="1" applyAlignment="1">
      <alignment horizontal="center" vertical="top"/>
    </xf>
    <xf numFmtId="39" fontId="3" fillId="0" borderId="4" xfId="0" applyNumberFormat="1" applyFont="1" applyFill="1" applyBorder="1" applyAlignment="1">
      <alignment horizontal="center" vertical="top"/>
    </xf>
    <xf numFmtId="37" fontId="3" fillId="0" borderId="5" xfId="0" applyNumberFormat="1" applyFont="1" applyFill="1" applyBorder="1" applyAlignment="1">
      <alignment horizontal="center" vertical="top"/>
    </xf>
    <xf numFmtId="37" fontId="3" fillId="0" borderId="6" xfId="0" applyNumberFormat="1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8" xfId="2" applyFont="1" applyFill="1" applyBorder="1" applyAlignment="1">
      <alignment horizontal="left"/>
    </xf>
    <xf numFmtId="0" fontId="9" fillId="0" borderId="0" xfId="0" applyFont="1" applyFill="1" applyAlignment="1">
      <alignment horizontal="center" vertical="top"/>
    </xf>
    <xf numFmtId="49" fontId="9" fillId="0" borderId="0" xfId="0" applyNumberFormat="1" applyFont="1" applyFill="1" applyAlignment="1">
      <alignment horizontal="left" vertical="top" wrapText="1" indent="1"/>
    </xf>
    <xf numFmtId="0" fontId="7" fillId="0" borderId="1" xfId="0" applyFont="1" applyBorder="1"/>
    <xf numFmtId="0" fontId="10" fillId="2" borderId="8" xfId="2" applyFont="1" applyFill="1" applyBorder="1" applyAlignment="1">
      <alignment horizontal="left"/>
    </xf>
    <xf numFmtId="0" fontId="10" fillId="2" borderId="9" xfId="2" applyFont="1" applyFill="1" applyBorder="1"/>
    <xf numFmtId="43" fontId="10" fillId="2" borderId="10" xfId="3" applyFont="1" applyFill="1" applyBorder="1" applyAlignment="1"/>
    <xf numFmtId="43" fontId="10" fillId="2" borderId="11" xfId="3" applyFont="1" applyFill="1" applyBorder="1" applyAlignment="1"/>
    <xf numFmtId="0" fontId="10" fillId="2" borderId="9" xfId="2" applyFont="1" applyFill="1" applyBorder="1" applyAlignment="1">
      <alignment horizontal="center"/>
    </xf>
    <xf numFmtId="0" fontId="7" fillId="0" borderId="0" xfId="0" applyFont="1"/>
    <xf numFmtId="43" fontId="8" fillId="2" borderId="16" xfId="3" applyFont="1" applyFill="1" applyBorder="1" applyAlignment="1">
      <alignment horizontal="center"/>
    </xf>
    <xf numFmtId="43" fontId="8" fillId="2" borderId="18" xfId="3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37" fontId="3" fillId="0" borderId="7" xfId="0" applyNumberFormat="1" applyFont="1" applyFill="1" applyBorder="1" applyAlignment="1">
      <alignment horizontal="center" vertical="top"/>
    </xf>
    <xf numFmtId="37" fontId="3" fillId="0" borderId="0" xfId="0" applyNumberFormat="1" applyFont="1" applyFill="1" applyBorder="1" applyAlignment="1">
      <alignment horizontal="center" vertical="top"/>
    </xf>
    <xf numFmtId="37" fontId="3" fillId="0" borderId="1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164" fontId="3" fillId="0" borderId="17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39" fontId="3" fillId="0" borderId="0" xfId="0" applyNumberFormat="1" applyFont="1" applyFill="1" applyAlignment="1">
      <alignment horizontal="center" vertical="top"/>
    </xf>
    <xf numFmtId="37" fontId="3" fillId="0" borderId="0" xfId="0" applyNumberFormat="1" applyFont="1" applyFill="1" applyAlignment="1">
      <alignment horizontal="center" vertical="top"/>
    </xf>
    <xf numFmtId="43" fontId="10" fillId="2" borderId="16" xfId="3" applyFont="1" applyFill="1" applyBorder="1" applyAlignment="1">
      <alignment horizontal="center"/>
    </xf>
    <xf numFmtId="39" fontId="3" fillId="0" borderId="7" xfId="0" applyNumberFormat="1" applyFont="1" applyFill="1" applyBorder="1" applyAlignment="1">
      <alignment horizontal="center" vertical="top"/>
    </xf>
    <xf numFmtId="37" fontId="3" fillId="0" borderId="17" xfId="0" applyNumberFormat="1" applyFont="1" applyFill="1" applyBorder="1" applyAlignment="1">
      <alignment horizontal="center" vertical="top"/>
    </xf>
    <xf numFmtId="43" fontId="10" fillId="2" borderId="9" xfId="3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43" fontId="10" fillId="2" borderId="12" xfId="3" applyFont="1" applyFill="1" applyBorder="1" applyAlignment="1">
      <alignment horizontal="center"/>
    </xf>
    <xf numFmtId="39" fontId="3" fillId="0" borderId="19" xfId="0" applyNumberFormat="1" applyFont="1" applyFill="1" applyBorder="1" applyAlignment="1">
      <alignment horizontal="center" vertical="top"/>
    </xf>
    <xf numFmtId="37" fontId="3" fillId="0" borderId="20" xfId="0" applyNumberFormat="1" applyFont="1" applyFill="1" applyBorder="1" applyAlignment="1">
      <alignment horizontal="center" vertical="top"/>
    </xf>
    <xf numFmtId="37" fontId="3" fillId="0" borderId="19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64" fontId="3" fillId="0" borderId="19" xfId="0" applyNumberFormat="1" applyFont="1" applyFill="1" applyBorder="1" applyAlignment="1">
      <alignment horizontal="center" vertical="top"/>
    </xf>
    <xf numFmtId="164" fontId="3" fillId="0" borderId="20" xfId="0" applyNumberFormat="1" applyFont="1" applyFill="1" applyBorder="1" applyAlignment="1">
      <alignment horizontal="center" vertical="top"/>
    </xf>
    <xf numFmtId="164" fontId="3" fillId="0" borderId="21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vertical="top"/>
    </xf>
    <xf numFmtId="0" fontId="3" fillId="0" borderId="5" xfId="0" applyNumberFormat="1" applyFont="1" applyFill="1" applyBorder="1" applyAlignment="1">
      <alignment horizontal="center" vertical="top"/>
    </xf>
    <xf numFmtId="166" fontId="3" fillId="0" borderId="5" xfId="0" applyNumberFormat="1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8" fillId="2" borderId="9" xfId="2" applyFont="1" applyFill="1" applyBorder="1" applyAlignment="1">
      <alignment horizontal="center" wrapText="1"/>
    </xf>
    <xf numFmtId="167" fontId="3" fillId="0" borderId="7" xfId="4" applyNumberFormat="1" applyFont="1" applyFill="1" applyBorder="1" applyAlignment="1">
      <alignment horizontal="center" vertical="top"/>
    </xf>
    <xf numFmtId="10" fontId="3" fillId="0" borderId="7" xfId="4" applyNumberFormat="1" applyFont="1" applyFill="1" applyBorder="1" applyAlignment="1">
      <alignment horizontal="center" vertical="top"/>
    </xf>
    <xf numFmtId="168" fontId="3" fillId="0" borderId="7" xfId="1" quotePrefix="1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 wrapText="1"/>
    </xf>
    <xf numFmtId="37" fontId="3" fillId="0" borderId="16" xfId="0" applyNumberFormat="1" applyFont="1" applyFill="1" applyBorder="1" applyAlignment="1">
      <alignment horizontal="center" vertical="top"/>
    </xf>
    <xf numFmtId="37" fontId="3" fillId="0" borderId="9" xfId="0" applyNumberFormat="1" applyFont="1" applyFill="1" applyBorder="1" applyAlignment="1">
      <alignment horizontal="center" vertical="top"/>
    </xf>
    <xf numFmtId="167" fontId="3" fillId="0" borderId="16" xfId="4" applyNumberFormat="1" applyFont="1" applyFill="1" applyBorder="1" applyAlignment="1">
      <alignment horizontal="center" vertical="top"/>
    </xf>
    <xf numFmtId="167" fontId="3" fillId="0" borderId="11" xfId="4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167" fontId="3" fillId="0" borderId="21" xfId="4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37" fontId="3" fillId="0" borderId="11" xfId="0" applyNumberFormat="1" applyFont="1" applyFill="1" applyBorder="1" applyAlignment="1">
      <alignment horizontal="center" vertical="top"/>
    </xf>
    <xf numFmtId="49" fontId="11" fillId="0" borderId="10" xfId="0" applyNumberFormat="1" applyFont="1" applyFill="1" applyBorder="1" applyAlignment="1">
      <alignment horizontal="left" vertical="top" wrapText="1" indent="1"/>
    </xf>
    <xf numFmtId="49" fontId="11" fillId="0" borderId="3" xfId="0" applyNumberFormat="1" applyFont="1" applyFill="1" applyBorder="1" applyAlignment="1">
      <alignment horizontal="left" vertical="top" wrapText="1" indent="1"/>
    </xf>
    <xf numFmtId="49" fontId="11" fillId="0" borderId="5" xfId="0" applyNumberFormat="1" applyFont="1" applyFill="1" applyBorder="1" applyAlignment="1">
      <alignment horizontal="left" vertical="top" wrapText="1" indent="1"/>
    </xf>
    <xf numFmtId="164" fontId="3" fillId="0" borderId="22" xfId="0" applyNumberFormat="1" applyFont="1" applyFill="1" applyBorder="1" applyAlignment="1">
      <alignment horizontal="center" vertical="top"/>
    </xf>
    <xf numFmtId="167" fontId="3" fillId="0" borderId="4" xfId="4" applyNumberFormat="1" applyFont="1" applyFill="1" applyBorder="1" applyAlignment="1">
      <alignment horizontal="center" vertical="top"/>
    </xf>
    <xf numFmtId="167" fontId="3" fillId="0" borderId="6" xfId="4" applyNumberFormat="1" applyFont="1" applyFill="1" applyBorder="1" applyAlignment="1">
      <alignment horizontal="center" vertical="top"/>
    </xf>
    <xf numFmtId="10" fontId="3" fillId="0" borderId="4" xfId="4" applyNumberFormat="1" applyFont="1" applyFill="1" applyBorder="1" applyAlignment="1">
      <alignment horizontal="center" vertical="top"/>
    </xf>
    <xf numFmtId="167" fontId="3" fillId="0" borderId="7" xfId="4" quotePrefix="1" applyNumberFormat="1" applyFont="1" applyFill="1" applyBorder="1" applyAlignment="1">
      <alignment horizontal="center" vertical="top"/>
    </xf>
    <xf numFmtId="37" fontId="3" fillId="0" borderId="13" xfId="0" applyNumberFormat="1" applyFont="1" applyFill="1" applyBorder="1" applyAlignment="1">
      <alignment horizontal="center" vertical="top"/>
    </xf>
    <xf numFmtId="37" fontId="3" fillId="0" borderId="14" xfId="0" applyNumberFormat="1" applyFont="1" applyFill="1" applyBorder="1" applyAlignment="1">
      <alignment horizontal="center" vertical="top"/>
    </xf>
    <xf numFmtId="37" fontId="3" fillId="0" borderId="15" xfId="0" applyNumberFormat="1" applyFont="1" applyFill="1" applyBorder="1" applyAlignment="1">
      <alignment horizontal="center" vertical="top"/>
    </xf>
    <xf numFmtId="0" fontId="13" fillId="2" borderId="9" xfId="2" applyFont="1" applyFill="1" applyBorder="1" applyAlignment="1">
      <alignment horizontal="right"/>
    </xf>
    <xf numFmtId="0" fontId="8" fillId="2" borderId="18" xfId="3" applyNumberFormat="1" applyFont="1" applyFill="1" applyBorder="1" applyAlignment="1">
      <alignment horizontal="center"/>
    </xf>
    <xf numFmtId="0" fontId="10" fillId="2" borderId="12" xfId="3" applyNumberFormat="1" applyFont="1" applyFill="1" applyBorder="1" applyAlignment="1">
      <alignment horizontal="center"/>
    </xf>
    <xf numFmtId="164" fontId="0" fillId="0" borderId="0" xfId="0" applyNumberFormat="1" applyFill="1"/>
    <xf numFmtId="39" fontId="0" fillId="0" borderId="0" xfId="0" applyNumberFormat="1" applyFill="1"/>
    <xf numFmtId="3" fontId="3" fillId="0" borderId="3" xfId="0" applyNumberFormat="1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center" vertical="top"/>
    </xf>
    <xf numFmtId="3" fontId="3" fillId="0" borderId="5" xfId="0" applyNumberFormat="1" applyFont="1" applyFill="1" applyBorder="1" applyAlignment="1">
      <alignment horizontal="center" vertical="top"/>
    </xf>
    <xf numFmtId="3" fontId="3" fillId="0" borderId="6" xfId="0" applyNumberFormat="1" applyFont="1" applyFill="1" applyBorder="1" applyAlignment="1">
      <alignment horizontal="center" vertical="top"/>
    </xf>
    <xf numFmtId="1" fontId="12" fillId="0" borderId="0" xfId="0" applyNumberFormat="1" applyFont="1" applyAlignment="1">
      <alignment horizontal="left" vertical="top" indent="1"/>
    </xf>
    <xf numFmtId="1" fontId="9" fillId="0" borderId="0" xfId="0" applyNumberFormat="1" applyFont="1" applyFill="1" applyAlignment="1">
      <alignment horizontal="center" vertical="top"/>
    </xf>
    <xf numFmtId="1" fontId="3" fillId="0" borderId="7" xfId="0" applyNumberFormat="1" applyFont="1" applyFill="1" applyBorder="1" applyAlignment="1">
      <alignment horizontal="center" vertical="top"/>
    </xf>
    <xf numFmtId="1" fontId="3" fillId="0" borderId="0" xfId="0" applyNumberFormat="1" applyFont="1" applyFill="1" applyAlignment="1">
      <alignment horizontal="center" vertical="top"/>
    </xf>
    <xf numFmtId="1" fontId="3" fillId="0" borderId="19" xfId="0" applyNumberFormat="1" applyFont="1" applyFill="1" applyBorder="1" applyAlignment="1">
      <alignment horizontal="center" vertical="top"/>
    </xf>
    <xf numFmtId="1" fontId="12" fillId="0" borderId="0" xfId="0" applyNumberFormat="1" applyFont="1" applyFill="1" applyAlignment="1">
      <alignment horizontal="left" vertical="top" indent="1"/>
    </xf>
    <xf numFmtId="1" fontId="3" fillId="0" borderId="3" xfId="0" applyNumberFormat="1" applyFont="1" applyFill="1" applyBorder="1" applyAlignment="1">
      <alignment horizontal="center" vertical="top"/>
    </xf>
    <xf numFmtId="1" fontId="3" fillId="0" borderId="0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1" fontId="3" fillId="0" borderId="0" xfId="0" applyNumberFormat="1" applyFont="1" applyFill="1" applyAlignment="1">
      <alignment horizontal="left" vertical="top" wrapText="1" indent="1"/>
    </xf>
    <xf numFmtId="1" fontId="3" fillId="0" borderId="23" xfId="0" applyNumberFormat="1" applyFont="1" applyFill="1" applyBorder="1" applyAlignment="1">
      <alignment horizontal="center" vertical="top"/>
    </xf>
    <xf numFmtId="3" fontId="3" fillId="0" borderId="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7" fontId="0" fillId="0" borderId="0" xfId="0" applyNumberFormat="1"/>
    <xf numFmtId="49" fontId="3" fillId="0" borderId="24" xfId="0" applyNumberFormat="1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center" vertical="top"/>
    </xf>
    <xf numFmtId="49" fontId="3" fillId="0" borderId="25" xfId="0" applyNumberFormat="1" applyFont="1" applyFill="1" applyBorder="1" applyAlignment="1">
      <alignment horizontal="left" vertical="top" wrapText="1" indent="1"/>
    </xf>
    <xf numFmtId="0" fontId="3" fillId="0" borderId="22" xfId="0" applyFont="1" applyFill="1" applyBorder="1" applyAlignment="1">
      <alignment horizontal="center" vertical="top"/>
    </xf>
    <xf numFmtId="0" fontId="10" fillId="2" borderId="10" xfId="2" applyFont="1" applyFill="1" applyBorder="1" applyAlignment="1">
      <alignment horizontal="left"/>
    </xf>
    <xf numFmtId="0" fontId="10" fillId="2" borderId="16" xfId="3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 vertical="top" indent="1"/>
    </xf>
    <xf numFmtId="0" fontId="0" fillId="0" borderId="0" xfId="0" applyBorder="1"/>
    <xf numFmtId="49" fontId="3" fillId="0" borderId="3" xfId="0" applyNumberFormat="1" applyFont="1" applyFill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left" vertical="top" indent="1"/>
    </xf>
    <xf numFmtId="49" fontId="3" fillId="0" borderId="5" xfId="0" applyNumberFormat="1" applyFont="1" applyFill="1" applyBorder="1" applyAlignment="1">
      <alignment horizontal="left" vertical="top" wrapText="1" indent="1"/>
    </xf>
    <xf numFmtId="164" fontId="3" fillId="0" borderId="26" xfId="0" applyNumberFormat="1" applyFont="1" applyFill="1" applyBorder="1" applyAlignment="1">
      <alignment horizontal="center" vertical="top"/>
    </xf>
    <xf numFmtId="164" fontId="0" fillId="0" borderId="0" xfId="0" applyNumberFormat="1"/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1150407</xdr:colOff>
      <xdr:row>1</xdr:row>
      <xdr:rowOff>902758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70023-D834-46C9-9CEE-9C765DFB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153582" cy="1058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</xdr:rowOff>
    </xdr:from>
    <xdr:to>
      <xdr:col>1</xdr:col>
      <xdr:colOff>1153582</xdr:colOff>
      <xdr:row>1</xdr:row>
      <xdr:rowOff>912283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1168B1-A785-474D-88BA-D8F55E8EE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700"/>
          <a:ext cx="1153582" cy="1058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</xdr:rowOff>
    </xdr:from>
    <xdr:to>
      <xdr:col>1</xdr:col>
      <xdr:colOff>1150407</xdr:colOff>
      <xdr:row>1</xdr:row>
      <xdr:rowOff>912283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6BFE97-5D9E-4D70-9DD2-9FF0B4AFA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700"/>
          <a:ext cx="1153582" cy="1061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9"/>
  <sheetViews>
    <sheetView showGridLines="0" topLeftCell="A46" workbookViewId="0">
      <selection activeCell="J68" sqref="J68"/>
    </sheetView>
  </sheetViews>
  <sheetFormatPr defaultRowHeight="12.75" x14ac:dyDescent="0.2"/>
  <cols>
    <col min="1" max="1" width="3.5703125" customWidth="1"/>
    <col min="2" max="2" width="42.5703125" customWidth="1"/>
    <col min="3" max="15" width="11.5703125" customWidth="1"/>
  </cols>
  <sheetData>
    <row r="2" spans="1:19" ht="81" customHeight="1" x14ac:dyDescent="0.2"/>
    <row r="3" spans="1:19" ht="42.6" customHeight="1" x14ac:dyDescent="0.2">
      <c r="B3" s="3" t="s">
        <v>57</v>
      </c>
    </row>
    <row r="4" spans="1:19" ht="18.75" x14ac:dyDescent="0.3">
      <c r="A4" s="1"/>
      <c r="B4" s="35" t="s">
        <v>0</v>
      </c>
      <c r="C4" s="15"/>
      <c r="D4" s="16" t="s">
        <v>50</v>
      </c>
      <c r="E4" s="17" t="s">
        <v>51</v>
      </c>
      <c r="F4" s="18" t="s">
        <v>52</v>
      </c>
      <c r="G4" s="15" t="s">
        <v>53</v>
      </c>
      <c r="H4" s="16" t="s">
        <v>54</v>
      </c>
      <c r="I4" s="17" t="s">
        <v>55</v>
      </c>
      <c r="J4" s="18" t="s">
        <v>48</v>
      </c>
      <c r="K4" s="15" t="s">
        <v>49</v>
      </c>
      <c r="L4" s="16" t="s">
        <v>46</v>
      </c>
      <c r="M4" s="17" t="s">
        <v>47</v>
      </c>
      <c r="N4" s="16" t="s">
        <v>113</v>
      </c>
      <c r="O4" s="17" t="s">
        <v>114</v>
      </c>
    </row>
    <row r="5" spans="1:19" s="8" customFormat="1" x14ac:dyDescent="0.2">
      <c r="A5" s="5"/>
      <c r="B5" s="6" t="s">
        <v>7</v>
      </c>
      <c r="C5" s="36" t="s">
        <v>59</v>
      </c>
      <c r="D5" s="20">
        <v>753.21199999999999</v>
      </c>
      <c r="E5" s="21">
        <f>+Yearly!D5-'Half year'!D5</f>
        <v>736.43000000000006</v>
      </c>
      <c r="F5" s="20">
        <v>678.95799999999997</v>
      </c>
      <c r="G5" s="21">
        <v>610.41</v>
      </c>
      <c r="H5" s="20">
        <v>725.84699999999998</v>
      </c>
      <c r="I5" s="21">
        <v>797.92600000000004</v>
      </c>
      <c r="J5" s="20">
        <v>899.7</v>
      </c>
      <c r="K5" s="21">
        <v>916.88400000000001</v>
      </c>
      <c r="L5" s="20">
        <v>947.6</v>
      </c>
      <c r="M5" s="21">
        <v>899.923</v>
      </c>
      <c r="N5" s="20">
        <v>867.2</v>
      </c>
      <c r="O5" s="21">
        <f>+O20</f>
        <v>846</v>
      </c>
    </row>
    <row r="6" spans="1:19" s="8" customFormat="1" x14ac:dyDescent="0.2">
      <c r="A6" s="5"/>
      <c r="B6" s="6" t="s">
        <v>9</v>
      </c>
      <c r="C6" s="36" t="s">
        <v>59</v>
      </c>
      <c r="D6" s="20">
        <f>+D5-395.92</f>
        <v>357.29199999999997</v>
      </c>
      <c r="E6" s="21">
        <f>+Yearly!D6-'Half year'!D6</f>
        <v>360.86700000000013</v>
      </c>
      <c r="F6" s="20">
        <v>332.72800000000001</v>
      </c>
      <c r="G6" s="21">
        <v>349.69400000000002</v>
      </c>
      <c r="H6" s="20">
        <v>301.66300000000001</v>
      </c>
      <c r="I6" s="21">
        <v>386.82600000000002</v>
      </c>
      <c r="J6" s="20">
        <f>899.731-477.046</f>
        <v>422.685</v>
      </c>
      <c r="K6" s="21">
        <v>435.23599999999999</v>
      </c>
      <c r="L6" s="20">
        <f>947.609-482.401</f>
        <v>465.20800000000003</v>
      </c>
      <c r="M6" s="21">
        <v>454.46300000000002</v>
      </c>
      <c r="N6" s="20">
        <v>449</v>
      </c>
      <c r="O6" s="21">
        <f>+O21</f>
        <v>440</v>
      </c>
    </row>
    <row r="7" spans="1:19" s="8" customFormat="1" x14ac:dyDescent="0.2">
      <c r="A7" s="5"/>
      <c r="B7" s="37" t="s">
        <v>61</v>
      </c>
      <c r="C7" s="36" t="s">
        <v>59</v>
      </c>
      <c r="D7" s="20">
        <v>77.563999999999993</v>
      </c>
      <c r="E7" s="21">
        <f>+Yearly!D7-'Half year'!D7</f>
        <v>93.586000000000126</v>
      </c>
      <c r="F7" s="20">
        <v>69.006</v>
      </c>
      <c r="G7" s="21">
        <v>66.512</v>
      </c>
      <c r="H7" s="20">
        <v>84.376999999999995</v>
      </c>
      <c r="I7" s="21">
        <v>105.184</v>
      </c>
      <c r="J7" s="20">
        <v>115.6</v>
      </c>
      <c r="K7" s="21">
        <v>119.236</v>
      </c>
      <c r="L7" s="20">
        <v>119.8</v>
      </c>
      <c r="M7" s="21">
        <v>117.26300000000001</v>
      </c>
      <c r="N7" s="20">
        <v>95.8</v>
      </c>
      <c r="O7" s="21">
        <f>+O22</f>
        <v>108</v>
      </c>
      <c r="P7" s="9"/>
      <c r="Q7" s="9"/>
      <c r="R7" s="9"/>
      <c r="S7" s="9"/>
    </row>
    <row r="8" spans="1:19" s="8" customFormat="1" x14ac:dyDescent="0.2">
      <c r="A8" s="5"/>
      <c r="B8" s="6" t="s">
        <v>65</v>
      </c>
      <c r="C8" s="36" t="s">
        <v>59</v>
      </c>
      <c r="D8" s="20">
        <v>45.9</v>
      </c>
      <c r="E8" s="21">
        <f>+Yearly!D8-'Half year'!D8</f>
        <v>59.4</v>
      </c>
      <c r="F8" s="20">
        <v>36</v>
      </c>
      <c r="G8" s="21">
        <f>+Yearly!E8-'Half year'!F8</f>
        <v>34.299999999999997</v>
      </c>
      <c r="H8" s="20">
        <v>49.4</v>
      </c>
      <c r="I8" s="21">
        <f>+Yearly!F8-'Half year'!H8</f>
        <v>64.5</v>
      </c>
      <c r="J8" s="20">
        <v>70.5</v>
      </c>
      <c r="K8" s="21">
        <f>+Yearly!G8-'Half year'!J8</f>
        <v>73.099999999999994</v>
      </c>
      <c r="L8" s="20">
        <v>67.7</v>
      </c>
      <c r="M8" s="21">
        <f>+Yearly!H8-'Half year'!L8</f>
        <v>62.8</v>
      </c>
      <c r="N8" s="20">
        <v>45.4</v>
      </c>
      <c r="O8" s="21">
        <f>+O24</f>
        <v>53.6</v>
      </c>
    </row>
    <row r="9" spans="1:19" s="8" customFormat="1" x14ac:dyDescent="0.2">
      <c r="A9" s="5"/>
      <c r="B9" s="6" t="s">
        <v>11</v>
      </c>
      <c r="C9" s="36" t="s">
        <v>59</v>
      </c>
      <c r="D9" s="20" t="s">
        <v>56</v>
      </c>
      <c r="E9" s="21" t="s">
        <v>56</v>
      </c>
      <c r="F9" s="20">
        <v>668</v>
      </c>
      <c r="G9" s="21">
        <f>+Yearly!E10-'Half year'!F9</f>
        <v>626</v>
      </c>
      <c r="H9" s="20">
        <v>937</v>
      </c>
      <c r="I9" s="21">
        <f>+Yearly!F10-'Half year'!H9</f>
        <v>905</v>
      </c>
      <c r="J9" s="22">
        <v>955.9</v>
      </c>
      <c r="K9" s="23">
        <f>+Yearly!G10-'Half year'!J9</f>
        <v>1086.0999999999999</v>
      </c>
      <c r="L9" s="22">
        <v>975.6</v>
      </c>
      <c r="M9" s="23">
        <f>+Yearly!H10-'Half year'!L9</f>
        <v>859.30000000000007</v>
      </c>
      <c r="N9" s="22">
        <v>970.9</v>
      </c>
      <c r="O9" s="23">
        <f>+Yearly!I10-'Half year'!N9</f>
        <v>940.1</v>
      </c>
    </row>
    <row r="10" spans="1:19" s="8" customFormat="1" x14ac:dyDescent="0.2">
      <c r="A10" s="5"/>
      <c r="B10" s="6" t="s">
        <v>12</v>
      </c>
      <c r="C10" s="7" t="s">
        <v>13</v>
      </c>
      <c r="D10" s="22">
        <v>0.1</v>
      </c>
      <c r="E10" s="23">
        <v>-3.9</v>
      </c>
      <c r="F10" s="22">
        <v>-7.5</v>
      </c>
      <c r="G10" s="23">
        <v>-12.5</v>
      </c>
      <c r="H10" s="22">
        <v>5.8</v>
      </c>
      <c r="I10" s="23">
        <v>27.5</v>
      </c>
      <c r="J10" s="22">
        <v>15.7</v>
      </c>
      <c r="K10" s="23">
        <v>13.7</v>
      </c>
      <c r="L10" s="22">
        <v>5</v>
      </c>
      <c r="M10" s="23">
        <v>1.4</v>
      </c>
      <c r="N10" s="22">
        <v>-1.6</v>
      </c>
      <c r="O10" s="23">
        <v>-0.9</v>
      </c>
    </row>
    <row r="11" spans="1:19" s="8" customFormat="1" x14ac:dyDescent="0.2">
      <c r="A11" s="5"/>
      <c r="B11" s="6" t="s">
        <v>14</v>
      </c>
      <c r="C11" s="7" t="s">
        <v>13</v>
      </c>
      <c r="D11" s="22">
        <f t="shared" ref="D11:M11" si="0">+D6/D5*100</f>
        <v>47.435781692272563</v>
      </c>
      <c r="E11" s="23">
        <f t="shared" si="0"/>
        <v>49.002213380769398</v>
      </c>
      <c r="F11" s="22">
        <f t="shared" si="0"/>
        <v>49.005682236603739</v>
      </c>
      <c r="G11" s="23">
        <f t="shared" si="0"/>
        <v>57.288379941350897</v>
      </c>
      <c r="H11" s="22">
        <f t="shared" si="0"/>
        <v>41.560135951515953</v>
      </c>
      <c r="I11" s="23">
        <f t="shared" si="0"/>
        <v>48.478931630251424</v>
      </c>
      <c r="J11" s="22">
        <f t="shared" si="0"/>
        <v>46.980660220073354</v>
      </c>
      <c r="K11" s="23">
        <f t="shared" si="0"/>
        <v>47.46903643208956</v>
      </c>
      <c r="L11" s="22">
        <f t="shared" si="0"/>
        <v>49.093288307302664</v>
      </c>
      <c r="M11" s="23">
        <f t="shared" si="0"/>
        <v>50.50020946236512</v>
      </c>
      <c r="N11" s="22">
        <v>51.8</v>
      </c>
      <c r="O11" s="23">
        <v>52</v>
      </c>
    </row>
    <row r="12" spans="1:19" s="8" customFormat="1" x14ac:dyDescent="0.2">
      <c r="A12" s="5"/>
      <c r="B12" s="6" t="s">
        <v>15</v>
      </c>
      <c r="C12" s="7" t="s">
        <v>13</v>
      </c>
      <c r="D12" s="24">
        <v>10.3</v>
      </c>
      <c r="E12" s="25">
        <v>12.9</v>
      </c>
      <c r="F12" s="24">
        <v>10.199999999999999</v>
      </c>
      <c r="G12" s="25">
        <v>11.6</v>
      </c>
      <c r="H12" s="24">
        <v>10.5</v>
      </c>
      <c r="I12" s="25">
        <v>12.4</v>
      </c>
      <c r="J12" s="24">
        <v>12.8</v>
      </c>
      <c r="K12" s="25">
        <v>12.8</v>
      </c>
      <c r="L12" s="24">
        <v>12.6</v>
      </c>
      <c r="M12" s="25">
        <v>12.8</v>
      </c>
      <c r="N12" s="24">
        <v>11</v>
      </c>
      <c r="O12" s="25">
        <v>12.8</v>
      </c>
    </row>
    <row r="13" spans="1:19" x14ac:dyDescent="0.2">
      <c r="B13" s="2"/>
      <c r="C13" s="2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9" s="44" customFormat="1" ht="18.75" x14ac:dyDescent="0.3">
      <c r="A14" s="38"/>
      <c r="B14" s="39" t="s">
        <v>16</v>
      </c>
      <c r="C14" s="40"/>
      <c r="D14" s="41" t="s">
        <v>50</v>
      </c>
      <c r="E14" s="42" t="s">
        <v>51</v>
      </c>
      <c r="F14" s="43" t="s">
        <v>52</v>
      </c>
      <c r="G14" s="40" t="s">
        <v>53</v>
      </c>
      <c r="H14" s="41" t="s">
        <v>54</v>
      </c>
      <c r="I14" s="42" t="s">
        <v>55</v>
      </c>
      <c r="J14" s="43" t="s">
        <v>48</v>
      </c>
      <c r="K14" s="40" t="s">
        <v>49</v>
      </c>
      <c r="L14" s="41" t="s">
        <v>46</v>
      </c>
      <c r="M14" s="42" t="s">
        <v>47</v>
      </c>
      <c r="N14" s="41" t="str">
        <f>+N4</f>
        <v>H1 2024</v>
      </c>
      <c r="O14" s="42" t="str">
        <f>+O4</f>
        <v>H2 2024</v>
      </c>
    </row>
    <row r="15" spans="1:19" s="8" customFormat="1" x14ac:dyDescent="0.2">
      <c r="A15" s="5"/>
      <c r="B15" s="6" t="s">
        <v>17</v>
      </c>
      <c r="C15" s="7" t="s">
        <v>18</v>
      </c>
      <c r="D15" s="27">
        <v>0.9</v>
      </c>
      <c r="E15" s="28">
        <f>+Yearly!D19-'Half year'!D15</f>
        <v>0.73999999999999988</v>
      </c>
      <c r="F15" s="27">
        <v>0.63</v>
      </c>
      <c r="G15" s="28">
        <f>+Yearly!E19-'Half year'!F15</f>
        <v>0.5099999999999999</v>
      </c>
      <c r="H15" s="27">
        <v>0.97</v>
      </c>
      <c r="I15" s="28">
        <f>+Yearly!F19-'Half year'!H15</f>
        <v>1.34</v>
      </c>
      <c r="J15" s="27">
        <v>1.7</v>
      </c>
      <c r="K15" s="28">
        <f>+Yearly!G19-'Half year'!J15</f>
        <v>1.64</v>
      </c>
      <c r="L15" s="27">
        <v>2.4</v>
      </c>
      <c r="M15" s="28">
        <f>+Yearly!H19-'Half year'!L15</f>
        <v>1.6700000000000004</v>
      </c>
      <c r="N15" s="27">
        <v>1.25</v>
      </c>
      <c r="O15" s="28">
        <f>+Yearly!I19-'Half year'!N15</f>
        <v>1.25</v>
      </c>
    </row>
    <row r="16" spans="1:19" s="8" customFormat="1" x14ac:dyDescent="0.2">
      <c r="A16" s="5"/>
      <c r="B16" s="6" t="s">
        <v>45</v>
      </c>
      <c r="C16" s="7" t="s">
        <v>18</v>
      </c>
      <c r="D16" s="27">
        <v>1.0900000000000001</v>
      </c>
      <c r="E16" s="28">
        <f>+Yearly!D20-'Half year'!D16</f>
        <v>0.95</v>
      </c>
      <c r="F16" s="27">
        <v>0.86</v>
      </c>
      <c r="G16" s="28">
        <f>+Yearly!E20-'Half year'!F16</f>
        <v>0.83</v>
      </c>
      <c r="H16" s="27">
        <v>1.2</v>
      </c>
      <c r="I16" s="28">
        <f>+Yearly!F20-'Half year'!H16</f>
        <v>1.57</v>
      </c>
      <c r="J16" s="27">
        <v>1.72</v>
      </c>
      <c r="K16" s="28">
        <f>+Yearly!G20-'Half year'!J16</f>
        <v>1.78</v>
      </c>
      <c r="L16" s="27">
        <v>1.65</v>
      </c>
      <c r="M16" s="28">
        <f>+Yearly!H20-'Half year'!L16</f>
        <v>1.56</v>
      </c>
      <c r="N16" s="27">
        <v>1.1399999999999999</v>
      </c>
      <c r="O16" s="28">
        <f>+Yearly!I20-'Half year'!N16</f>
        <v>1.34</v>
      </c>
    </row>
    <row r="17" spans="1:17" s="8" customFormat="1" x14ac:dyDescent="0.2">
      <c r="A17" s="5"/>
      <c r="B17" s="6" t="s">
        <v>20</v>
      </c>
      <c r="C17" s="7" t="s">
        <v>13</v>
      </c>
      <c r="D17" s="77">
        <v>18.7</v>
      </c>
      <c r="E17" s="25">
        <f>+Yearly!D22</f>
        <v>17.399999999999999</v>
      </c>
      <c r="F17" s="78">
        <v>16</v>
      </c>
      <c r="G17" s="25">
        <f>+Yearly!E22</f>
        <v>14</v>
      </c>
      <c r="H17" s="77">
        <v>15.6</v>
      </c>
      <c r="I17" s="25">
        <f>+Yearly!F22</f>
        <v>20.5</v>
      </c>
      <c r="J17" s="77">
        <v>21.5</v>
      </c>
      <c r="K17" s="25">
        <f>+Yearly!G22</f>
        <v>23.2</v>
      </c>
      <c r="L17" s="77">
        <v>19.8</v>
      </c>
      <c r="M17" s="25">
        <f>+Yearly!H22</f>
        <v>19.8</v>
      </c>
      <c r="N17" s="77">
        <v>15.9</v>
      </c>
      <c r="O17" s="25">
        <f>+Yearly!I22</f>
        <v>15.2</v>
      </c>
    </row>
    <row r="18" spans="1:17" x14ac:dyDescent="0.2">
      <c r="B18" s="2"/>
      <c r="C18" s="2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7" s="44" customFormat="1" ht="18.75" x14ac:dyDescent="0.3">
      <c r="A19" s="38"/>
      <c r="B19" s="39" t="s">
        <v>22</v>
      </c>
      <c r="C19" s="40"/>
      <c r="D19" s="41" t="s">
        <v>50</v>
      </c>
      <c r="E19" s="42" t="s">
        <v>51</v>
      </c>
      <c r="F19" s="43" t="s">
        <v>52</v>
      </c>
      <c r="G19" s="40" t="s">
        <v>53</v>
      </c>
      <c r="H19" s="41" t="s">
        <v>54</v>
      </c>
      <c r="I19" s="42" t="s">
        <v>55</v>
      </c>
      <c r="J19" s="43" t="s">
        <v>48</v>
      </c>
      <c r="K19" s="40" t="s">
        <v>49</v>
      </c>
      <c r="L19" s="41" t="s">
        <v>46</v>
      </c>
      <c r="M19" s="42" t="s">
        <v>47</v>
      </c>
      <c r="N19" s="41" t="str">
        <f>+N14</f>
        <v>H1 2024</v>
      </c>
      <c r="O19" s="42" t="str">
        <f>+O14</f>
        <v>H2 2024</v>
      </c>
    </row>
    <row r="20" spans="1:17" s="8" customFormat="1" x14ac:dyDescent="0.2">
      <c r="A20" s="5"/>
      <c r="B20" s="6" t="s">
        <v>7</v>
      </c>
      <c r="C20" s="36" t="s">
        <v>59</v>
      </c>
      <c r="D20" s="20">
        <f t="shared" ref="D20:M20" si="1">+D5</f>
        <v>753.21199999999999</v>
      </c>
      <c r="E20" s="21">
        <f t="shared" si="1"/>
        <v>736.43000000000006</v>
      </c>
      <c r="F20" s="20">
        <f t="shared" si="1"/>
        <v>678.95799999999997</v>
      </c>
      <c r="G20" s="21">
        <f t="shared" si="1"/>
        <v>610.41</v>
      </c>
      <c r="H20" s="20">
        <f t="shared" si="1"/>
        <v>725.84699999999998</v>
      </c>
      <c r="I20" s="21">
        <f t="shared" si="1"/>
        <v>797.92600000000004</v>
      </c>
      <c r="J20" s="20">
        <f t="shared" si="1"/>
        <v>899.7</v>
      </c>
      <c r="K20" s="21">
        <f t="shared" si="1"/>
        <v>916.88400000000001</v>
      </c>
      <c r="L20" s="20">
        <f t="shared" si="1"/>
        <v>947.6</v>
      </c>
      <c r="M20" s="21">
        <f t="shared" si="1"/>
        <v>899.923</v>
      </c>
      <c r="N20" s="20">
        <v>867.2</v>
      </c>
      <c r="O20" s="21">
        <v>846</v>
      </c>
      <c r="Q20" s="112"/>
    </row>
    <row r="21" spans="1:17" s="8" customFormat="1" x14ac:dyDescent="0.2">
      <c r="A21" s="5"/>
      <c r="B21" s="6" t="s">
        <v>9</v>
      </c>
      <c r="C21" s="36" t="s">
        <v>59</v>
      </c>
      <c r="D21" s="20">
        <f t="shared" ref="D21:I21" si="2">+D6</f>
        <v>357.29199999999997</v>
      </c>
      <c r="E21" s="21">
        <f t="shared" si="2"/>
        <v>360.86700000000013</v>
      </c>
      <c r="F21" s="20">
        <f t="shared" si="2"/>
        <v>332.72800000000001</v>
      </c>
      <c r="G21" s="21">
        <f t="shared" si="2"/>
        <v>349.69400000000002</v>
      </c>
      <c r="H21" s="20">
        <f t="shared" si="2"/>
        <v>301.66300000000001</v>
      </c>
      <c r="I21" s="21">
        <f t="shared" si="2"/>
        <v>386.82600000000002</v>
      </c>
      <c r="J21" s="20">
        <f t="shared" ref="J21:M22" si="3">+J6</f>
        <v>422.685</v>
      </c>
      <c r="K21" s="21">
        <f t="shared" si="3"/>
        <v>435.23599999999999</v>
      </c>
      <c r="L21" s="20">
        <f t="shared" si="3"/>
        <v>465.20800000000003</v>
      </c>
      <c r="M21" s="21">
        <f t="shared" si="3"/>
        <v>454.46300000000002</v>
      </c>
      <c r="N21" s="20">
        <f t="shared" ref="N21" si="4">+N6</f>
        <v>449</v>
      </c>
      <c r="O21" s="21">
        <v>440</v>
      </c>
      <c r="Q21" s="112"/>
    </row>
    <row r="22" spans="1:17" s="8" customFormat="1" x14ac:dyDescent="0.2">
      <c r="A22" s="5"/>
      <c r="B22" s="37" t="s">
        <v>60</v>
      </c>
      <c r="C22" s="36" t="s">
        <v>59</v>
      </c>
      <c r="D22" s="20">
        <f t="shared" ref="D22:I22" si="5">+D7</f>
        <v>77.563999999999993</v>
      </c>
      <c r="E22" s="21">
        <f t="shared" si="5"/>
        <v>93.586000000000126</v>
      </c>
      <c r="F22" s="20">
        <f t="shared" si="5"/>
        <v>69.006</v>
      </c>
      <c r="G22" s="21">
        <f t="shared" si="5"/>
        <v>66.512</v>
      </c>
      <c r="H22" s="20">
        <f t="shared" si="5"/>
        <v>84.376999999999995</v>
      </c>
      <c r="I22" s="21">
        <f t="shared" si="5"/>
        <v>105.184</v>
      </c>
      <c r="J22" s="20">
        <f t="shared" si="3"/>
        <v>115.6</v>
      </c>
      <c r="K22" s="21">
        <f t="shared" si="3"/>
        <v>119.236</v>
      </c>
      <c r="L22" s="20">
        <f t="shared" si="3"/>
        <v>119.8</v>
      </c>
      <c r="M22" s="21">
        <f t="shared" si="3"/>
        <v>117.26300000000001</v>
      </c>
      <c r="N22" s="20">
        <f t="shared" ref="N22" si="6">+N7</f>
        <v>95.8</v>
      </c>
      <c r="O22" s="21">
        <v>108</v>
      </c>
      <c r="Q22" s="112"/>
    </row>
    <row r="23" spans="1:17" s="8" customFormat="1" x14ac:dyDescent="0.2">
      <c r="A23" s="5"/>
      <c r="B23" s="6" t="s">
        <v>23</v>
      </c>
      <c r="C23" s="36" t="s">
        <v>59</v>
      </c>
      <c r="D23" s="20">
        <f>+D22</f>
        <v>77.563999999999993</v>
      </c>
      <c r="E23" s="21">
        <f>+E22-18.304</f>
        <v>75.282000000000124</v>
      </c>
      <c r="F23" s="20">
        <f>+F22-3.655</f>
        <v>65.350999999999999</v>
      </c>
      <c r="G23" s="21">
        <f>+G22-3.272</f>
        <v>63.24</v>
      </c>
      <c r="H23" s="20">
        <f>+H22+0</f>
        <v>84.376999999999995</v>
      </c>
      <c r="I23" s="21">
        <f>+I22+0</f>
        <v>105.184</v>
      </c>
      <c r="J23" s="20">
        <f>+J22+9.336</f>
        <v>124.93599999999999</v>
      </c>
      <c r="K23" s="21">
        <f>+K22+1.036</f>
        <v>120.27200000000001</v>
      </c>
      <c r="L23" s="20">
        <f>+L22+1.058</f>
        <v>120.858</v>
      </c>
      <c r="M23" s="21">
        <f>+M22-3.041</f>
        <v>114.22200000000001</v>
      </c>
      <c r="N23" s="20">
        <f>+N22-0.43</f>
        <v>95.36999999999999</v>
      </c>
      <c r="O23" s="21">
        <v>105</v>
      </c>
      <c r="Q23" s="112"/>
    </row>
    <row r="24" spans="1:17" s="8" customFormat="1" x14ac:dyDescent="0.2">
      <c r="A24" s="5"/>
      <c r="B24" s="6" t="s">
        <v>10</v>
      </c>
      <c r="C24" s="36" t="s">
        <v>59</v>
      </c>
      <c r="D24" s="20">
        <f t="shared" ref="D24:I24" si="7">+D8</f>
        <v>45.9</v>
      </c>
      <c r="E24" s="21">
        <f t="shared" si="7"/>
        <v>59.4</v>
      </c>
      <c r="F24" s="20">
        <f t="shared" si="7"/>
        <v>36</v>
      </c>
      <c r="G24" s="21">
        <f t="shared" si="7"/>
        <v>34.299999999999997</v>
      </c>
      <c r="H24" s="20">
        <f t="shared" si="7"/>
        <v>49.4</v>
      </c>
      <c r="I24" s="21">
        <f t="shared" si="7"/>
        <v>64.5</v>
      </c>
      <c r="J24" s="20">
        <f>+J8</f>
        <v>70.5</v>
      </c>
      <c r="K24" s="21">
        <f>+K8</f>
        <v>73.099999999999994</v>
      </c>
      <c r="L24" s="20">
        <f>+L8</f>
        <v>67.7</v>
      </c>
      <c r="M24" s="21">
        <f>+M8</f>
        <v>62.8</v>
      </c>
      <c r="N24" s="20">
        <f>+N8</f>
        <v>45.4</v>
      </c>
      <c r="O24" s="21">
        <f>+Yearly!I43-'Half year'!N24</f>
        <v>53.6</v>
      </c>
      <c r="Q24" s="112"/>
    </row>
    <row r="25" spans="1:17" s="8" customFormat="1" x14ac:dyDescent="0.2">
      <c r="A25" s="5"/>
      <c r="B25" s="6" t="s">
        <v>44</v>
      </c>
      <c r="C25" s="36" t="s">
        <v>59</v>
      </c>
      <c r="D25" s="29">
        <v>42.848999999999997</v>
      </c>
      <c r="E25" s="30">
        <f>+Yearly!D42-'Half year'!D25</f>
        <v>71.15100000000001</v>
      </c>
      <c r="F25" s="29">
        <v>26.55</v>
      </c>
      <c r="G25" s="30">
        <f>+Yearly!E42-'Half year'!F25</f>
        <v>15.45</v>
      </c>
      <c r="H25" s="29">
        <v>40.194000000000003</v>
      </c>
      <c r="I25" s="30">
        <f>+Yearly!F40-'Half year'!H25</f>
        <v>54.805999999999997</v>
      </c>
      <c r="J25" s="29">
        <v>70.019000000000005</v>
      </c>
      <c r="K25" s="30">
        <f>+Yearly!G42-'Half year'!J25</f>
        <v>66.980999999999995</v>
      </c>
      <c r="L25" s="29">
        <v>98.427000000000007</v>
      </c>
      <c r="M25" s="30">
        <f>+Yearly!H42-'Half year'!L25</f>
        <v>67.572999999999993</v>
      </c>
      <c r="N25" s="29">
        <v>49.8</v>
      </c>
      <c r="O25" s="30">
        <f>+Yearly!I42-'Half year'!N25</f>
        <v>50.2</v>
      </c>
      <c r="Q25" s="112"/>
    </row>
    <row r="26" spans="1:17" x14ac:dyDescent="0.2">
      <c r="B26" s="2"/>
      <c r="C26" s="2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7" s="44" customFormat="1" ht="18.75" x14ac:dyDescent="0.3">
      <c r="A27" s="38"/>
      <c r="B27" s="39" t="s">
        <v>24</v>
      </c>
      <c r="C27" s="40"/>
      <c r="D27" s="41" t="s">
        <v>50</v>
      </c>
      <c r="E27" s="42" t="s">
        <v>51</v>
      </c>
      <c r="F27" s="43" t="s">
        <v>52</v>
      </c>
      <c r="G27" s="40" t="s">
        <v>53</v>
      </c>
      <c r="H27" s="41" t="s">
        <v>54</v>
      </c>
      <c r="I27" s="42" t="s">
        <v>55</v>
      </c>
      <c r="J27" s="43" t="s">
        <v>48</v>
      </c>
      <c r="K27" s="40" t="s">
        <v>49</v>
      </c>
      <c r="L27" s="41" t="s">
        <v>46</v>
      </c>
      <c r="M27" s="42" t="s">
        <v>47</v>
      </c>
      <c r="N27" s="41" t="str">
        <f>+N19</f>
        <v>H1 2024</v>
      </c>
      <c r="O27" s="42" t="str">
        <f>+O19</f>
        <v>H2 2024</v>
      </c>
    </row>
    <row r="28" spans="1:17" ht="15" x14ac:dyDescent="0.2">
      <c r="A28" s="1"/>
      <c r="B28" s="4" t="s">
        <v>25</v>
      </c>
      <c r="D28" s="31"/>
      <c r="E28" s="32"/>
      <c r="F28" s="31"/>
      <c r="G28" s="32"/>
      <c r="H28" s="31"/>
      <c r="I28" s="32"/>
      <c r="J28" s="31"/>
      <c r="K28" s="32"/>
      <c r="L28" s="31"/>
      <c r="M28" s="32"/>
      <c r="N28" s="31"/>
      <c r="O28" s="32"/>
    </row>
    <row r="29" spans="1:17" s="8" customFormat="1" x14ac:dyDescent="0.2">
      <c r="A29" s="5"/>
      <c r="B29" s="6" t="s">
        <v>26</v>
      </c>
      <c r="C29" s="36" t="s">
        <v>59</v>
      </c>
      <c r="D29" s="20">
        <v>893.68499999999995</v>
      </c>
      <c r="E29" s="21">
        <f>+Yearly!D47</f>
        <v>960</v>
      </c>
      <c r="F29" s="20">
        <v>932.78099999999995</v>
      </c>
      <c r="G29" s="21">
        <f>+Yearly!E47</f>
        <v>916</v>
      </c>
      <c r="H29" s="20">
        <v>850.25900000000001</v>
      </c>
      <c r="I29" s="21">
        <f>+Yearly!F47</f>
        <v>873</v>
      </c>
      <c r="J29" s="20">
        <v>888.26400000000001</v>
      </c>
      <c r="K29" s="21">
        <f>+Yearly!G47</f>
        <v>930</v>
      </c>
      <c r="L29" s="20">
        <v>1029.461</v>
      </c>
      <c r="M29" s="21">
        <f>+Yearly!H47</f>
        <v>1138</v>
      </c>
      <c r="N29" s="20">
        <v>1184</v>
      </c>
      <c r="O29" s="21">
        <f>+Yearly!I47</f>
        <v>1223</v>
      </c>
    </row>
    <row r="30" spans="1:17" s="8" customFormat="1" x14ac:dyDescent="0.2">
      <c r="A30" s="5"/>
      <c r="B30" s="6" t="s">
        <v>27</v>
      </c>
      <c r="C30" s="36" t="s">
        <v>59</v>
      </c>
      <c r="D30" s="20">
        <v>713.87900000000002</v>
      </c>
      <c r="E30" s="21">
        <f>+Yearly!D48</f>
        <v>618</v>
      </c>
      <c r="F30" s="20">
        <v>680.53899999999999</v>
      </c>
      <c r="G30" s="21">
        <f>+Yearly!E48</f>
        <v>645</v>
      </c>
      <c r="H30" s="20">
        <v>648.95100000000002</v>
      </c>
      <c r="I30" s="21">
        <f>+Yearly!F48</f>
        <v>736</v>
      </c>
      <c r="J30" s="20">
        <v>908.70500000000004</v>
      </c>
      <c r="K30" s="21">
        <f>+Yearly!G48</f>
        <v>1030</v>
      </c>
      <c r="L30" s="20">
        <v>976.673</v>
      </c>
      <c r="M30" s="21">
        <f>+Yearly!H48</f>
        <v>968</v>
      </c>
      <c r="N30" s="20">
        <v>947</v>
      </c>
      <c r="O30" s="21">
        <f>+Yearly!I48</f>
        <v>963</v>
      </c>
    </row>
    <row r="31" spans="1:17" s="8" customFormat="1" x14ac:dyDescent="0.2">
      <c r="A31" s="5"/>
      <c r="B31" s="6" t="s">
        <v>28</v>
      </c>
      <c r="C31" s="36" t="s">
        <v>59</v>
      </c>
      <c r="D31" s="20">
        <v>93.947999999999993</v>
      </c>
      <c r="E31" s="21">
        <f>+Yearly!D49</f>
        <v>38.774999999999999</v>
      </c>
      <c r="F31" s="20">
        <v>2.956</v>
      </c>
      <c r="G31" s="21">
        <f>+Yearly!E49</f>
        <v>4.5940000000000003</v>
      </c>
      <c r="H31" s="20">
        <v>111.22499999999999</v>
      </c>
      <c r="I31" s="21">
        <f>+Yearly!F49</f>
        <v>88</v>
      </c>
      <c r="J31" s="20">
        <v>88.314999999999998</v>
      </c>
      <c r="K31" s="21">
        <f>+Yearly!G49</f>
        <v>109</v>
      </c>
      <c r="L31" s="20">
        <v>96.009</v>
      </c>
      <c r="M31" s="21">
        <f>+Yearly!H49</f>
        <v>21</v>
      </c>
      <c r="N31" s="20">
        <v>64</v>
      </c>
      <c r="O31" s="21">
        <f>+Yearly!I49</f>
        <v>27</v>
      </c>
    </row>
    <row r="32" spans="1:17" s="8" customFormat="1" x14ac:dyDescent="0.2">
      <c r="A32" s="5"/>
      <c r="B32" s="6" t="s">
        <v>25</v>
      </c>
      <c r="C32" s="36" t="s">
        <v>59</v>
      </c>
      <c r="D32" s="20">
        <v>1701.5119999999999</v>
      </c>
      <c r="E32" s="21">
        <f>+Yearly!D50</f>
        <v>1617</v>
      </c>
      <c r="F32" s="20">
        <v>1616.2760000000001</v>
      </c>
      <c r="G32" s="21">
        <f>+Yearly!E50</f>
        <v>1566</v>
      </c>
      <c r="H32" s="20">
        <v>1610.4349999999999</v>
      </c>
      <c r="I32" s="21">
        <f>+Yearly!F50</f>
        <v>1697</v>
      </c>
      <c r="J32" s="20">
        <v>1885.2829999999999</v>
      </c>
      <c r="K32" s="21">
        <f>+Yearly!G50</f>
        <v>2068</v>
      </c>
      <c r="L32" s="20">
        <v>2102.143</v>
      </c>
      <c r="M32" s="21">
        <f>+Yearly!H50</f>
        <v>2128</v>
      </c>
      <c r="N32" s="20">
        <v>2195</v>
      </c>
      <c r="O32" s="21">
        <f>+Yearly!I50</f>
        <v>2213</v>
      </c>
    </row>
    <row r="33" spans="1:19" s="8" customFormat="1" ht="15" x14ac:dyDescent="0.2">
      <c r="A33" s="5"/>
      <c r="B33" s="10" t="s">
        <v>29</v>
      </c>
      <c r="D33" s="31"/>
      <c r="E33" s="32"/>
      <c r="F33" s="31"/>
      <c r="G33" s="21"/>
      <c r="H33" s="31"/>
      <c r="I33" s="21"/>
      <c r="J33" s="31"/>
      <c r="K33" s="32"/>
      <c r="L33" s="31"/>
      <c r="M33" s="32"/>
      <c r="N33" s="31"/>
      <c r="O33" s="32"/>
    </row>
    <row r="34" spans="1:19" s="8" customFormat="1" x14ac:dyDescent="0.2">
      <c r="A34" s="5"/>
      <c r="B34" s="37" t="s">
        <v>62</v>
      </c>
      <c r="C34" s="36" t="s">
        <v>59</v>
      </c>
      <c r="D34" s="20">
        <f>+D36-D35</f>
        <v>1223.9789999999998</v>
      </c>
      <c r="E34" s="21">
        <f>+Yearly!D52</f>
        <v>912</v>
      </c>
      <c r="F34" s="20">
        <f>+F36-F35</f>
        <v>962.00200000000007</v>
      </c>
      <c r="G34" s="21">
        <f>+Yearly!E52</f>
        <v>904</v>
      </c>
      <c r="H34" s="20">
        <f>+H36-H35</f>
        <v>961.24799999999993</v>
      </c>
      <c r="I34" s="21">
        <f>+Yearly!F52</f>
        <v>975</v>
      </c>
      <c r="J34" s="20">
        <f>+J36-J35</f>
        <v>1159.6659999999999</v>
      </c>
      <c r="K34" s="21">
        <f>+Yearly!G52</f>
        <v>1281</v>
      </c>
      <c r="L34" s="20">
        <f>+L36-L35</f>
        <v>1306.2380000000001</v>
      </c>
      <c r="M34" s="21">
        <f>+Yearly!H52</f>
        <v>1292</v>
      </c>
      <c r="N34" s="20">
        <f>+N36-N35</f>
        <v>1368</v>
      </c>
      <c r="O34" s="21">
        <f>+Yearly!I52</f>
        <v>1330</v>
      </c>
    </row>
    <row r="35" spans="1:19" s="8" customFormat="1" x14ac:dyDescent="0.2">
      <c r="A35" s="5"/>
      <c r="B35" s="6" t="s">
        <v>30</v>
      </c>
      <c r="C35" s="36" t="s">
        <v>59</v>
      </c>
      <c r="D35" s="20">
        <v>477.53300000000002</v>
      </c>
      <c r="E35" s="21">
        <f>+Yearly!D53</f>
        <v>705</v>
      </c>
      <c r="F35" s="20">
        <v>654.274</v>
      </c>
      <c r="G35" s="21">
        <f>+Yearly!E53</f>
        <v>662</v>
      </c>
      <c r="H35" s="20">
        <v>649.18700000000001</v>
      </c>
      <c r="I35" s="21">
        <f>+Yearly!F53</f>
        <v>722</v>
      </c>
      <c r="J35" s="20">
        <v>725.61699999999996</v>
      </c>
      <c r="K35" s="21">
        <f>+Yearly!G53</f>
        <v>787</v>
      </c>
      <c r="L35" s="20">
        <v>795.90499999999997</v>
      </c>
      <c r="M35" s="21">
        <f>+Yearly!H53</f>
        <v>836</v>
      </c>
      <c r="N35" s="20">
        <v>827</v>
      </c>
      <c r="O35" s="21">
        <f>+Yearly!I53</f>
        <v>883</v>
      </c>
    </row>
    <row r="36" spans="1:19" s="8" customFormat="1" x14ac:dyDescent="0.2">
      <c r="A36" s="5"/>
      <c r="B36" s="6" t="s">
        <v>29</v>
      </c>
      <c r="C36" s="36" t="s">
        <v>59</v>
      </c>
      <c r="D36" s="20">
        <f>+D32</f>
        <v>1701.5119999999999</v>
      </c>
      <c r="E36" s="21">
        <f>+Yearly!D54</f>
        <v>1617</v>
      </c>
      <c r="F36" s="20">
        <f>+F32</f>
        <v>1616.2760000000001</v>
      </c>
      <c r="G36" s="21">
        <f>+Yearly!E54</f>
        <v>1566</v>
      </c>
      <c r="H36" s="20">
        <v>1610.4349999999999</v>
      </c>
      <c r="I36" s="21">
        <f>+Yearly!F54</f>
        <v>1697</v>
      </c>
      <c r="J36" s="20">
        <f>+J32</f>
        <v>1885.2829999999999</v>
      </c>
      <c r="K36" s="21">
        <f>+Yearly!G54</f>
        <v>2068</v>
      </c>
      <c r="L36" s="20">
        <f>+L32</f>
        <v>2102.143</v>
      </c>
      <c r="M36" s="21">
        <f>+Yearly!H54</f>
        <v>2128</v>
      </c>
      <c r="N36" s="20">
        <f>+N32</f>
        <v>2195</v>
      </c>
      <c r="O36" s="21">
        <f>+Yearly!I54</f>
        <v>2213</v>
      </c>
      <c r="P36" s="11"/>
      <c r="Q36" s="11"/>
      <c r="R36" s="11"/>
    </row>
    <row r="37" spans="1:19" s="8" customFormat="1" ht="15" x14ac:dyDescent="0.2">
      <c r="A37" s="5"/>
      <c r="B37" s="10" t="s">
        <v>31</v>
      </c>
      <c r="D37" s="31"/>
      <c r="E37" s="32"/>
      <c r="F37" s="31"/>
      <c r="G37" s="32"/>
      <c r="H37" s="31"/>
      <c r="I37" s="32"/>
      <c r="J37" s="31"/>
      <c r="K37" s="32"/>
      <c r="L37" s="31"/>
      <c r="M37" s="32"/>
      <c r="N37" s="31"/>
      <c r="O37" s="32"/>
    </row>
    <row r="38" spans="1:19" s="8" customFormat="1" x14ac:dyDescent="0.2">
      <c r="A38" s="5"/>
      <c r="B38" s="6" t="s">
        <v>32</v>
      </c>
      <c r="C38" s="7" t="s">
        <v>33</v>
      </c>
      <c r="D38" s="22">
        <v>1.9</v>
      </c>
      <c r="E38" s="23">
        <f>+Yearly!D56</f>
        <v>1.5</v>
      </c>
      <c r="F38" s="22">
        <v>1.9</v>
      </c>
      <c r="G38" s="23">
        <f>+Yearly!E56</f>
        <v>1.6</v>
      </c>
      <c r="H38" s="22">
        <v>1.5</v>
      </c>
      <c r="I38" s="23">
        <f>+Yearly!F56</f>
        <v>0.9</v>
      </c>
      <c r="J38" s="22">
        <v>1.6</v>
      </c>
      <c r="K38" s="23">
        <f>+Yearly!G56</f>
        <v>1.1000000000000001</v>
      </c>
      <c r="L38" s="22">
        <v>1.7</v>
      </c>
      <c r="M38" s="23">
        <f>+Yearly!H56</f>
        <v>1.8</v>
      </c>
      <c r="N38" s="22">
        <v>2.2999999999999998</v>
      </c>
      <c r="O38" s="23">
        <f>+Yearly!I56</f>
        <v>2</v>
      </c>
    </row>
    <row r="39" spans="1:19" s="8" customFormat="1" x14ac:dyDescent="0.2">
      <c r="A39" s="5"/>
      <c r="B39" s="6" t="s">
        <v>34</v>
      </c>
      <c r="C39" s="7" t="s">
        <v>13</v>
      </c>
      <c r="D39" s="29">
        <v>36.9</v>
      </c>
      <c r="E39" s="30">
        <f>+Yearly!D57</f>
        <v>44</v>
      </c>
      <c r="F39" s="29">
        <v>40.5</v>
      </c>
      <c r="G39" s="30">
        <f>+Yearly!E57</f>
        <v>42</v>
      </c>
      <c r="H39" s="29">
        <v>40.299999999999997</v>
      </c>
      <c r="I39" s="30">
        <f>+Yearly!F57</f>
        <v>43</v>
      </c>
      <c r="J39" s="29">
        <v>38.5</v>
      </c>
      <c r="K39" s="30">
        <f>+Yearly!G57</f>
        <v>38</v>
      </c>
      <c r="L39" s="29">
        <v>37.9</v>
      </c>
      <c r="M39" s="30">
        <f>+Yearly!H57</f>
        <v>39</v>
      </c>
      <c r="N39" s="29">
        <v>37.700000000000003</v>
      </c>
      <c r="O39" s="30">
        <f>+Yearly!I57</f>
        <v>40</v>
      </c>
    </row>
    <row r="40" spans="1:19" x14ac:dyDescent="0.2">
      <c r="B40" s="2"/>
      <c r="C40" s="2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9" s="44" customFormat="1" ht="18.75" x14ac:dyDescent="0.3">
      <c r="A41" s="38"/>
      <c r="B41" s="39" t="s">
        <v>35</v>
      </c>
      <c r="C41" s="40"/>
      <c r="D41" s="41" t="s">
        <v>50</v>
      </c>
      <c r="E41" s="42" t="s">
        <v>51</v>
      </c>
      <c r="F41" s="43" t="s">
        <v>52</v>
      </c>
      <c r="G41" s="40" t="s">
        <v>53</v>
      </c>
      <c r="H41" s="41" t="s">
        <v>54</v>
      </c>
      <c r="I41" s="42" t="s">
        <v>55</v>
      </c>
      <c r="J41" s="43" t="s">
        <v>48</v>
      </c>
      <c r="K41" s="40" t="s">
        <v>49</v>
      </c>
      <c r="L41" s="41" t="s">
        <v>46</v>
      </c>
      <c r="M41" s="42" t="s">
        <v>47</v>
      </c>
      <c r="N41" s="41" t="str">
        <f>+N27</f>
        <v>H1 2024</v>
      </c>
      <c r="O41" s="42" t="str">
        <f>+O27</f>
        <v>H2 2024</v>
      </c>
    </row>
    <row r="42" spans="1:19" s="8" customFormat="1" x14ac:dyDescent="0.2">
      <c r="A42" s="5"/>
      <c r="B42" s="6" t="s">
        <v>36</v>
      </c>
      <c r="C42" s="36" t="s">
        <v>59</v>
      </c>
      <c r="D42" s="113">
        <v>55.646999999999998</v>
      </c>
      <c r="E42" s="114">
        <f>+Yearly!D60-'Half year'!D42</f>
        <v>126.35300000000001</v>
      </c>
      <c r="F42" s="113">
        <v>-37.744</v>
      </c>
      <c r="G42" s="114">
        <f>+Yearly!E60-'Half year'!F42</f>
        <v>225.744</v>
      </c>
      <c r="H42" s="113">
        <v>89.274000000000001</v>
      </c>
      <c r="I42" s="114">
        <f>+Yearly!F60-'Half year'!H42</f>
        <v>109.726</v>
      </c>
      <c r="J42" s="113">
        <v>-81.513999999999996</v>
      </c>
      <c r="K42" s="114">
        <f>+Yearly!G60-'Half year'!J42</f>
        <v>197.51400000000001</v>
      </c>
      <c r="L42" s="113">
        <v>13.571</v>
      </c>
      <c r="M42" s="114">
        <f>+Yearly!H60-'Half year'!L42</f>
        <v>139.429</v>
      </c>
      <c r="N42" s="113">
        <v>47</v>
      </c>
      <c r="O42" s="114">
        <f>+Yearly!I60-'Half year'!N42</f>
        <v>149</v>
      </c>
    </row>
    <row r="43" spans="1:19" s="8" customFormat="1" x14ac:dyDescent="0.2">
      <c r="A43" s="5"/>
      <c r="B43" s="6" t="s">
        <v>37</v>
      </c>
      <c r="C43" s="36" t="s">
        <v>59</v>
      </c>
      <c r="D43" s="113">
        <v>-54.411999999999999</v>
      </c>
      <c r="E43" s="114">
        <f>+Yearly!D61-'Half year'!D43</f>
        <v>-14.488000000000007</v>
      </c>
      <c r="F43" s="113">
        <v>-8.6240000000000006</v>
      </c>
      <c r="G43" s="114">
        <f>+Yearly!E61-'Half year'!F43</f>
        <v>-35.375999999999998</v>
      </c>
      <c r="H43" s="113">
        <v>-34.395000000000003</v>
      </c>
      <c r="I43" s="114">
        <f>+Yearly!F61-'Half year'!H43</f>
        <v>-37.204999999999991</v>
      </c>
      <c r="J43" s="113">
        <v>-35.539000000000001</v>
      </c>
      <c r="K43" s="114">
        <f>+Yearly!G61-'Half year'!J43</f>
        <v>-88.760999999999996</v>
      </c>
      <c r="L43" s="113">
        <v>-83.899000000000001</v>
      </c>
      <c r="M43" s="114">
        <f>+Yearly!H61-'Half year'!L43</f>
        <v>-86.501000000000005</v>
      </c>
      <c r="N43" s="113">
        <v>-74</v>
      </c>
      <c r="O43" s="114">
        <f>+Yearly!I61-'Half year'!N43</f>
        <v>-65</v>
      </c>
    </row>
    <row r="44" spans="1:19" s="8" customFormat="1" x14ac:dyDescent="0.2">
      <c r="A44" s="5"/>
      <c r="B44" s="6" t="s">
        <v>38</v>
      </c>
      <c r="C44" s="36" t="s">
        <v>59</v>
      </c>
      <c r="D44" s="115">
        <v>-2.7839999999999998</v>
      </c>
      <c r="E44" s="116">
        <f>+Yearly!D62-'Half year'!D44</f>
        <v>-95.415999999999997</v>
      </c>
      <c r="F44" s="115">
        <v>-24.004999999999999</v>
      </c>
      <c r="G44" s="116">
        <f>+Yearly!E62-'Half year'!F44</f>
        <v>-126.89500000000001</v>
      </c>
      <c r="H44" s="115">
        <v>-56.203000000000003</v>
      </c>
      <c r="I44" s="116">
        <f>+Yearly!F62-'Half year'!H44</f>
        <v>-72.796999999999997</v>
      </c>
      <c r="J44" s="115">
        <v>119.64700000000001</v>
      </c>
      <c r="K44" s="116">
        <f>+Yearly!G62-'Half year'!J44</f>
        <v>-99.046999999999997</v>
      </c>
      <c r="L44" s="115">
        <v>61.168999999999997</v>
      </c>
      <c r="M44" s="116">
        <f>+Yearly!H62-'Half year'!L44</f>
        <v>-50.369</v>
      </c>
      <c r="N44" s="115">
        <v>7</v>
      </c>
      <c r="O44" s="116">
        <f>+Yearly!I62-'Half year'!N44</f>
        <v>-70</v>
      </c>
    </row>
    <row r="45" spans="1:19" x14ac:dyDescent="0.2">
      <c r="B45" s="2"/>
      <c r="C45" s="2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9" s="44" customFormat="1" ht="18.75" x14ac:dyDescent="0.3">
      <c r="A46" s="38"/>
      <c r="B46" s="39" t="s">
        <v>117</v>
      </c>
      <c r="C46" s="40"/>
      <c r="D46" s="41" t="s">
        <v>50</v>
      </c>
      <c r="E46" s="42" t="s">
        <v>51</v>
      </c>
      <c r="F46" s="43" t="s">
        <v>52</v>
      </c>
      <c r="G46" s="40" t="s">
        <v>53</v>
      </c>
      <c r="H46" s="41" t="s">
        <v>54</v>
      </c>
      <c r="I46" s="42" t="s">
        <v>55</v>
      </c>
      <c r="J46" s="43" t="s">
        <v>48</v>
      </c>
      <c r="K46" s="40" t="s">
        <v>49</v>
      </c>
      <c r="L46" s="41" t="s">
        <v>46</v>
      </c>
      <c r="M46" s="42" t="s">
        <v>47</v>
      </c>
      <c r="N46" s="41" t="str">
        <f>+N41</f>
        <v>H1 2024</v>
      </c>
      <c r="O46" s="42" t="str">
        <f>+O41</f>
        <v>H2 2024</v>
      </c>
    </row>
    <row r="47" spans="1:19" ht="15" x14ac:dyDescent="0.2">
      <c r="A47" s="1"/>
      <c r="B47" s="4" t="s">
        <v>7</v>
      </c>
      <c r="D47" s="33"/>
      <c r="E47" s="34"/>
      <c r="F47" s="33"/>
      <c r="G47" s="34"/>
      <c r="H47" s="33"/>
      <c r="I47" s="34"/>
      <c r="J47" s="33"/>
      <c r="K47" s="34"/>
      <c r="L47" s="33"/>
      <c r="M47" s="34"/>
      <c r="N47" s="33"/>
      <c r="O47" s="34"/>
    </row>
    <row r="48" spans="1:19" s="8" customFormat="1" x14ac:dyDescent="0.2">
      <c r="A48" s="5"/>
      <c r="B48" s="6" t="s">
        <v>39</v>
      </c>
      <c r="C48" s="36" t="s">
        <v>59</v>
      </c>
      <c r="D48" s="20">
        <v>186</v>
      </c>
      <c r="E48" s="21">
        <v>207.2</v>
      </c>
      <c r="F48" s="20">
        <v>204.667</v>
      </c>
      <c r="G48" s="21">
        <v>188.28899999999999</v>
      </c>
      <c r="H48" s="20">
        <v>210.934</v>
      </c>
      <c r="I48" s="21">
        <v>218.84399999999999</v>
      </c>
      <c r="J48" s="20">
        <v>234.828</v>
      </c>
      <c r="K48" s="21">
        <f>+Yearly!G66-'Half year'!J48</f>
        <v>265.17200000000003</v>
      </c>
      <c r="L48" s="20">
        <v>250.21100000000001</v>
      </c>
      <c r="M48" s="21">
        <v>250.315</v>
      </c>
      <c r="N48" s="20">
        <v>233</v>
      </c>
      <c r="O48" s="21">
        <v>257</v>
      </c>
      <c r="P48" s="11"/>
      <c r="Q48" s="111"/>
      <c r="R48" s="11"/>
      <c r="S48" s="11"/>
    </row>
    <row r="49" spans="1:19" s="8" customFormat="1" x14ac:dyDescent="0.2">
      <c r="A49" s="5"/>
      <c r="B49" s="6" t="s">
        <v>40</v>
      </c>
      <c r="C49" s="36" t="s">
        <v>59</v>
      </c>
      <c r="D49" s="20">
        <v>231.1</v>
      </c>
      <c r="E49" s="21">
        <v>216.8</v>
      </c>
      <c r="F49" s="20">
        <v>195.30500000000001</v>
      </c>
      <c r="G49" s="21">
        <v>154.155</v>
      </c>
      <c r="H49" s="20">
        <v>185.02799999999999</v>
      </c>
      <c r="I49" s="21">
        <v>234.02600000000001</v>
      </c>
      <c r="J49" s="20">
        <v>256.02699999999999</v>
      </c>
      <c r="K49" s="21">
        <f>+Yearly!G67-'Half year'!J49</f>
        <v>234.97300000000001</v>
      </c>
      <c r="L49" s="20">
        <v>263.26799999999997</v>
      </c>
      <c r="M49" s="21">
        <v>310.29500000000002</v>
      </c>
      <c r="N49" s="20">
        <v>316</v>
      </c>
      <c r="O49" s="21">
        <v>293</v>
      </c>
      <c r="P49" s="11"/>
      <c r="Q49" s="111"/>
      <c r="R49" s="11"/>
      <c r="S49" s="11"/>
    </row>
    <row r="50" spans="1:19" s="8" customFormat="1" x14ac:dyDescent="0.2">
      <c r="A50" s="5"/>
      <c r="B50" s="6" t="s">
        <v>41</v>
      </c>
      <c r="C50" s="36" t="s">
        <v>59</v>
      </c>
      <c r="D50" s="20">
        <v>349</v>
      </c>
      <c r="E50" s="21">
        <v>323.39999999999998</v>
      </c>
      <c r="F50" s="20">
        <v>290.89499999999998</v>
      </c>
      <c r="G50" s="21">
        <v>274.68900000000002</v>
      </c>
      <c r="H50" s="20">
        <v>338.24599999999998</v>
      </c>
      <c r="I50" s="21">
        <v>354.07499999999999</v>
      </c>
      <c r="J50" s="20">
        <v>419.98500000000001</v>
      </c>
      <c r="K50" s="21">
        <f>+Yearly!G68-'Half year'!J50</f>
        <v>429.01499999999999</v>
      </c>
      <c r="L50" s="20">
        <v>451.84899999999999</v>
      </c>
      <c r="M50" s="21">
        <v>348.69099999999997</v>
      </c>
      <c r="N50" s="20">
        <v>329</v>
      </c>
      <c r="O50" s="21">
        <v>303</v>
      </c>
      <c r="P50" s="11"/>
      <c r="Q50" s="111"/>
      <c r="R50" s="11"/>
      <c r="S50" s="11"/>
    </row>
    <row r="51" spans="1:19" s="8" customFormat="1" ht="15" x14ac:dyDescent="0.2">
      <c r="A51" s="5"/>
      <c r="B51" s="10" t="s">
        <v>42</v>
      </c>
      <c r="D51" s="31"/>
      <c r="E51" s="32"/>
      <c r="F51" s="31"/>
      <c r="G51" s="32"/>
      <c r="H51" s="31"/>
      <c r="I51" s="32"/>
      <c r="J51" s="31"/>
      <c r="K51" s="21"/>
      <c r="L51" s="31"/>
      <c r="M51" s="32"/>
      <c r="N51" s="31"/>
      <c r="O51" s="32"/>
      <c r="P51" s="11"/>
      <c r="Q51" s="111"/>
      <c r="R51" s="11"/>
      <c r="S51" s="11"/>
    </row>
    <row r="52" spans="1:19" s="8" customFormat="1" x14ac:dyDescent="0.2">
      <c r="A52" s="5"/>
      <c r="B52" s="6" t="s">
        <v>39</v>
      </c>
      <c r="C52" s="7" t="s">
        <v>13</v>
      </c>
      <c r="D52" s="22">
        <v>59.8</v>
      </c>
      <c r="E52" s="23">
        <v>59.8</v>
      </c>
      <c r="F52" s="22">
        <v>59.2</v>
      </c>
      <c r="G52" s="23">
        <v>58.9</v>
      </c>
      <c r="H52" s="22">
        <v>58.4</v>
      </c>
      <c r="I52" s="23">
        <v>58.3</v>
      </c>
      <c r="J52" s="22">
        <v>58.1</v>
      </c>
      <c r="K52" s="23">
        <v>58.8</v>
      </c>
      <c r="L52" s="22">
        <v>59.6</v>
      </c>
      <c r="M52" s="23">
        <v>58.2</v>
      </c>
      <c r="N52" s="22">
        <v>60.2</v>
      </c>
      <c r="O52" s="23">
        <v>60.9</v>
      </c>
      <c r="P52" s="11"/>
      <c r="Q52" s="111"/>
      <c r="R52" s="11"/>
      <c r="S52" s="11"/>
    </row>
    <row r="53" spans="1:19" s="8" customFormat="1" x14ac:dyDescent="0.2">
      <c r="A53" s="5"/>
      <c r="B53" s="6" t="s">
        <v>40</v>
      </c>
      <c r="C53" s="7" t="s">
        <v>13</v>
      </c>
      <c r="D53" s="22">
        <v>48.6</v>
      </c>
      <c r="E53" s="23">
        <v>51.1</v>
      </c>
      <c r="F53" s="22">
        <v>48.6</v>
      </c>
      <c r="G53" s="23">
        <v>48.9</v>
      </c>
      <c r="H53" s="22">
        <v>48.5</v>
      </c>
      <c r="I53" s="23">
        <v>49.4</v>
      </c>
      <c r="J53" s="22">
        <v>48.7</v>
      </c>
      <c r="K53" s="23">
        <v>51.2</v>
      </c>
      <c r="L53" s="22">
        <v>49.5</v>
      </c>
      <c r="M53" s="23">
        <v>51.4</v>
      </c>
      <c r="N53" s="22">
        <v>50.8</v>
      </c>
      <c r="O53" s="23">
        <v>52.1</v>
      </c>
      <c r="P53" s="11"/>
      <c r="Q53" s="111"/>
      <c r="R53" s="11"/>
      <c r="S53" s="11"/>
    </row>
    <row r="54" spans="1:19" s="8" customFormat="1" x14ac:dyDescent="0.2">
      <c r="A54" s="5"/>
      <c r="B54" s="6" t="s">
        <v>41</v>
      </c>
      <c r="C54" s="7" t="s">
        <v>13</v>
      </c>
      <c r="D54" s="22">
        <v>38.1</v>
      </c>
      <c r="E54" s="23">
        <v>38.9</v>
      </c>
      <c r="F54" s="22">
        <v>39.9</v>
      </c>
      <c r="G54" s="23">
        <v>41.8</v>
      </c>
      <c r="H54" s="22">
        <v>40.4</v>
      </c>
      <c r="I54" s="23">
        <v>40.5</v>
      </c>
      <c r="J54" s="22">
        <v>38.5</v>
      </c>
      <c r="K54" s="23">
        <v>37.1</v>
      </c>
      <c r="L54" s="22">
        <v>41.1</v>
      </c>
      <c r="M54" s="23">
        <v>42.8</v>
      </c>
      <c r="N54" s="22">
        <v>45.1</v>
      </c>
      <c r="O54" s="23">
        <v>42.8</v>
      </c>
      <c r="P54" s="11"/>
      <c r="Q54" s="111"/>
      <c r="R54" s="11"/>
      <c r="S54" s="11"/>
    </row>
    <row r="55" spans="1:19" s="8" customFormat="1" ht="15" x14ac:dyDescent="0.2">
      <c r="A55" s="5"/>
      <c r="B55" s="10" t="s">
        <v>43</v>
      </c>
      <c r="D55" s="31"/>
      <c r="E55" s="32"/>
      <c r="F55" s="31"/>
      <c r="G55" s="32"/>
      <c r="H55" s="31"/>
      <c r="I55" s="32"/>
      <c r="J55" s="31"/>
      <c r="K55" s="21"/>
      <c r="L55" s="31"/>
      <c r="M55" s="32"/>
      <c r="N55" s="31"/>
      <c r="O55" s="32"/>
      <c r="P55" s="11"/>
      <c r="Q55" s="111"/>
      <c r="R55" s="11"/>
      <c r="S55" s="11"/>
    </row>
    <row r="56" spans="1:19" s="8" customFormat="1" x14ac:dyDescent="0.2">
      <c r="A56" s="5"/>
      <c r="B56" s="6" t="s">
        <v>39</v>
      </c>
      <c r="C56" s="7" t="s">
        <v>8</v>
      </c>
      <c r="D56" s="22">
        <v>19.899999999999999</v>
      </c>
      <c r="E56" s="23">
        <v>36.4</v>
      </c>
      <c r="F56" s="22">
        <v>32.081000000000003</v>
      </c>
      <c r="G56" s="23">
        <v>29.975999999999999</v>
      </c>
      <c r="H56" s="22">
        <v>37.609000000000002</v>
      </c>
      <c r="I56" s="23">
        <v>36.182000000000002</v>
      </c>
      <c r="J56" s="22">
        <v>41.633000000000003</v>
      </c>
      <c r="K56" s="23">
        <v>53.902999999999999</v>
      </c>
      <c r="L56" s="22">
        <v>44.936</v>
      </c>
      <c r="M56" s="23">
        <v>40.950000000000003</v>
      </c>
      <c r="N56" s="22">
        <v>30.4</v>
      </c>
      <c r="O56" s="23">
        <v>47.3</v>
      </c>
      <c r="P56" s="11"/>
      <c r="Q56" s="111"/>
      <c r="R56" s="11"/>
      <c r="S56" s="11"/>
    </row>
    <row r="57" spans="1:19" s="8" customFormat="1" x14ac:dyDescent="0.2">
      <c r="A57" s="5"/>
      <c r="B57" s="6" t="s">
        <v>40</v>
      </c>
      <c r="C57" s="7" t="s">
        <v>8</v>
      </c>
      <c r="D57" s="22">
        <v>35.022345000000001</v>
      </c>
      <c r="E57" s="23">
        <v>35.965021</v>
      </c>
      <c r="F57" s="22">
        <v>24.547999999999998</v>
      </c>
      <c r="G57" s="23">
        <v>16.835999999999999</v>
      </c>
      <c r="H57" s="22">
        <v>19.706</v>
      </c>
      <c r="I57" s="23">
        <v>39.685000000000002</v>
      </c>
      <c r="J57" s="22">
        <v>37.963999999999999</v>
      </c>
      <c r="K57" s="23">
        <v>31.132000000000001</v>
      </c>
      <c r="L57" s="22">
        <v>32.472999999999999</v>
      </c>
      <c r="M57" s="23">
        <v>58.162999999999997</v>
      </c>
      <c r="N57" s="22">
        <v>56.4</v>
      </c>
      <c r="O57" s="23">
        <v>59.7</v>
      </c>
      <c r="P57" s="11"/>
      <c r="Q57" s="111"/>
      <c r="R57" s="11"/>
      <c r="S57" s="11"/>
    </row>
    <row r="58" spans="1:19" s="8" customFormat="1" x14ac:dyDescent="0.2">
      <c r="A58" s="5"/>
      <c r="B58" s="6" t="s">
        <v>41</v>
      </c>
      <c r="C58" s="7" t="s">
        <v>8</v>
      </c>
      <c r="D58" s="22">
        <v>32.299999999999997</v>
      </c>
      <c r="E58" s="23">
        <v>28.7</v>
      </c>
      <c r="F58" s="22">
        <v>19.577000000000002</v>
      </c>
      <c r="G58" s="23">
        <v>25.643999999999998</v>
      </c>
      <c r="H58" s="22">
        <v>35.192999999999998</v>
      </c>
      <c r="I58" s="23">
        <v>38.014000000000003</v>
      </c>
      <c r="J58" s="22">
        <v>44.628999999999998</v>
      </c>
      <c r="K58" s="23">
        <v>42.701999999999998</v>
      </c>
      <c r="L58" s="22">
        <v>51.951999999999998</v>
      </c>
      <c r="M58" s="23">
        <v>29.18</v>
      </c>
      <c r="N58" s="22">
        <v>20.399999999999999</v>
      </c>
      <c r="O58" s="23">
        <v>10.5</v>
      </c>
      <c r="P58" s="11"/>
      <c r="Q58" s="111"/>
      <c r="R58" s="11"/>
      <c r="S58" s="11"/>
    </row>
    <row r="59" spans="1:19" s="8" customFormat="1" ht="15" x14ac:dyDescent="0.2">
      <c r="A59" s="5"/>
      <c r="B59" s="10" t="s">
        <v>15</v>
      </c>
      <c r="D59" s="31"/>
      <c r="E59" s="32"/>
      <c r="F59" s="31"/>
      <c r="G59" s="32"/>
      <c r="H59" s="31"/>
      <c r="I59" s="32"/>
      <c r="J59" s="31"/>
      <c r="K59" s="32"/>
      <c r="L59" s="31"/>
      <c r="M59" s="32"/>
      <c r="N59" s="31"/>
      <c r="O59" s="32"/>
      <c r="Q59" s="11"/>
      <c r="S59" s="11"/>
    </row>
    <row r="60" spans="1:19" s="8" customFormat="1" x14ac:dyDescent="0.2">
      <c r="A60" s="5"/>
      <c r="B60" s="6" t="s">
        <v>39</v>
      </c>
      <c r="C60" s="7" t="s">
        <v>13</v>
      </c>
      <c r="D60" s="22">
        <v>10.7</v>
      </c>
      <c r="E60" s="23">
        <v>17.600000000000001</v>
      </c>
      <c r="F60" s="22">
        <v>15.7</v>
      </c>
      <c r="G60" s="23">
        <v>15.9</v>
      </c>
      <c r="H60" s="22">
        <v>17.8</v>
      </c>
      <c r="I60" s="23">
        <v>16.5</v>
      </c>
      <c r="J60" s="22">
        <v>17.7</v>
      </c>
      <c r="K60" s="23">
        <v>20.3</v>
      </c>
      <c r="L60" s="22">
        <v>18</v>
      </c>
      <c r="M60" s="23">
        <v>16.399999999999999</v>
      </c>
      <c r="N60" s="22">
        <v>13.1</v>
      </c>
      <c r="O60" s="23">
        <v>18.399999999999999</v>
      </c>
      <c r="Q60" s="11"/>
    </row>
    <row r="61" spans="1:19" s="8" customFormat="1" x14ac:dyDescent="0.2">
      <c r="A61" s="5"/>
      <c r="B61" s="6" t="s">
        <v>40</v>
      </c>
      <c r="C61" s="7" t="s">
        <v>13</v>
      </c>
      <c r="D61" s="22">
        <v>15.2</v>
      </c>
      <c r="E61" s="23">
        <v>16.600000000000001</v>
      </c>
      <c r="F61" s="22">
        <v>12.6</v>
      </c>
      <c r="G61" s="23">
        <v>10.9</v>
      </c>
      <c r="H61" s="22">
        <v>10.7</v>
      </c>
      <c r="I61" s="23">
        <v>17</v>
      </c>
      <c r="J61" s="22">
        <v>14.8</v>
      </c>
      <c r="K61" s="23">
        <v>13.2</v>
      </c>
      <c r="L61" s="22">
        <v>12.3</v>
      </c>
      <c r="M61" s="23">
        <v>18.7</v>
      </c>
      <c r="N61" s="22">
        <v>17.899999999999999</v>
      </c>
      <c r="O61" s="23">
        <v>20.399999999999999</v>
      </c>
      <c r="Q61" s="11"/>
    </row>
    <row r="62" spans="1:19" s="8" customFormat="1" x14ac:dyDescent="0.2">
      <c r="A62" s="5"/>
      <c r="B62" s="6" t="s">
        <v>41</v>
      </c>
      <c r="C62" s="7" t="s">
        <v>13</v>
      </c>
      <c r="D62" s="24">
        <v>9.3000000000000007</v>
      </c>
      <c r="E62" s="25">
        <v>8.9</v>
      </c>
      <c r="F62" s="24">
        <v>6.7</v>
      </c>
      <c r="G62" s="25">
        <v>9.3000000000000007</v>
      </c>
      <c r="H62" s="24">
        <v>10.4</v>
      </c>
      <c r="I62" s="25">
        <v>10.7</v>
      </c>
      <c r="J62" s="24">
        <v>10.6</v>
      </c>
      <c r="K62" s="25">
        <v>10</v>
      </c>
      <c r="L62" s="24">
        <v>11.5</v>
      </c>
      <c r="M62" s="25">
        <v>8.4</v>
      </c>
      <c r="N62" s="24">
        <v>6.2</v>
      </c>
      <c r="O62" s="25">
        <v>3.5</v>
      </c>
      <c r="Q62" s="11"/>
    </row>
    <row r="63" spans="1:19" x14ac:dyDescent="0.2">
      <c r="B63" s="2"/>
      <c r="C63" s="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9" s="44" customFormat="1" ht="18.75" x14ac:dyDescent="0.3">
      <c r="A64" s="38"/>
      <c r="B64" s="39" t="s">
        <v>118</v>
      </c>
      <c r="C64" s="40"/>
      <c r="D64" s="41" t="s">
        <v>50</v>
      </c>
      <c r="E64" s="42" t="s">
        <v>51</v>
      </c>
      <c r="F64" s="43" t="s">
        <v>52</v>
      </c>
      <c r="G64" s="40" t="s">
        <v>53</v>
      </c>
      <c r="H64" s="41" t="s">
        <v>54</v>
      </c>
      <c r="I64" s="42" t="s">
        <v>55</v>
      </c>
      <c r="J64" s="43" t="s">
        <v>48</v>
      </c>
      <c r="K64" s="40" t="s">
        <v>49</v>
      </c>
      <c r="L64" s="41" t="s">
        <v>46</v>
      </c>
      <c r="M64" s="42" t="s">
        <v>47</v>
      </c>
      <c r="N64" s="41" t="s">
        <v>113</v>
      </c>
      <c r="O64" s="42" t="s">
        <v>114</v>
      </c>
    </row>
    <row r="65" spans="1:19" ht="15" x14ac:dyDescent="0.2">
      <c r="A65" s="1"/>
      <c r="B65" s="4" t="s">
        <v>7</v>
      </c>
      <c r="D65" s="33"/>
      <c r="E65" s="34"/>
      <c r="F65" s="33"/>
      <c r="G65" s="34"/>
      <c r="H65" s="33"/>
      <c r="I65" s="34"/>
      <c r="J65" s="33"/>
      <c r="K65" s="34"/>
      <c r="L65" s="33"/>
      <c r="M65" s="34"/>
      <c r="N65" s="33"/>
      <c r="O65" s="34"/>
    </row>
    <row r="66" spans="1:19" s="8" customFormat="1" x14ac:dyDescent="0.2">
      <c r="A66" s="5"/>
      <c r="B66" s="6" t="s">
        <v>115</v>
      </c>
      <c r="C66" s="36" t="s">
        <v>59</v>
      </c>
      <c r="D66" s="20">
        <v>411.9</v>
      </c>
      <c r="E66" s="21">
        <v>419.1</v>
      </c>
      <c r="F66" s="20">
        <v>397.48599999999999</v>
      </c>
      <c r="G66" s="21">
        <v>341.3</v>
      </c>
      <c r="H66" s="20">
        <v>395</v>
      </c>
      <c r="I66" s="21">
        <v>450</v>
      </c>
      <c r="J66" s="20">
        <v>487.6</v>
      </c>
      <c r="K66" s="21">
        <v>496.1</v>
      </c>
      <c r="L66" s="20">
        <v>507</v>
      </c>
      <c r="M66" s="21">
        <v>544</v>
      </c>
      <c r="N66" s="20">
        <v>544</v>
      </c>
      <c r="O66" s="21">
        <v>537</v>
      </c>
      <c r="P66" s="11"/>
      <c r="Q66" s="111"/>
      <c r="R66" s="11"/>
      <c r="S66" s="11"/>
    </row>
    <row r="67" spans="1:19" s="8" customFormat="1" x14ac:dyDescent="0.2">
      <c r="A67" s="5"/>
      <c r="B67" s="6" t="s">
        <v>116</v>
      </c>
      <c r="C67" s="36" t="s">
        <v>59</v>
      </c>
      <c r="D67" s="20">
        <v>348</v>
      </c>
      <c r="E67" s="21">
        <v>323</v>
      </c>
      <c r="F67" s="20">
        <v>289</v>
      </c>
      <c r="G67" s="21">
        <v>274</v>
      </c>
      <c r="H67" s="20">
        <v>336</v>
      </c>
      <c r="I67" s="21">
        <v>353</v>
      </c>
      <c r="J67" s="20">
        <v>418.5</v>
      </c>
      <c r="K67" s="21">
        <v>426.9</v>
      </c>
      <c r="L67" s="20">
        <v>450</v>
      </c>
      <c r="M67" s="21">
        <v>360</v>
      </c>
      <c r="N67" s="20">
        <v>332</v>
      </c>
      <c r="O67" s="21">
        <v>308</v>
      </c>
      <c r="P67" s="11"/>
      <c r="Q67" s="111"/>
      <c r="R67" s="11"/>
      <c r="S67" s="11"/>
    </row>
    <row r="68" spans="1:19" s="8" customFormat="1" ht="15" x14ac:dyDescent="0.2">
      <c r="A68" s="5"/>
      <c r="B68" s="10" t="s">
        <v>42</v>
      </c>
      <c r="D68" s="31"/>
      <c r="E68" s="32"/>
      <c r="F68" s="31"/>
      <c r="G68" s="32"/>
      <c r="H68" s="31"/>
      <c r="I68" s="32"/>
      <c r="J68" s="31"/>
      <c r="K68" s="21"/>
      <c r="L68" s="31"/>
      <c r="M68" s="32"/>
      <c r="N68" s="31"/>
      <c r="O68" s="32"/>
      <c r="P68" s="11"/>
      <c r="Q68" s="111"/>
      <c r="R68" s="11"/>
      <c r="S68" s="11"/>
    </row>
    <row r="69" spans="1:19" s="8" customFormat="1" x14ac:dyDescent="0.2">
      <c r="A69" s="5"/>
      <c r="B69" s="6" t="s">
        <v>115</v>
      </c>
      <c r="C69" s="7" t="s">
        <v>13</v>
      </c>
      <c r="D69" s="22">
        <v>54.4</v>
      </c>
      <c r="E69" s="23">
        <v>56.1</v>
      </c>
      <c r="F69" s="22">
        <v>54.6</v>
      </c>
      <c r="G69" s="23">
        <v>54.7</v>
      </c>
      <c r="H69" s="22">
        <v>54</v>
      </c>
      <c r="I69" s="23">
        <v>54.1</v>
      </c>
      <c r="J69" s="22">
        <v>53.7</v>
      </c>
      <c r="K69" s="23">
        <v>55.8</v>
      </c>
      <c r="L69" s="22">
        <v>55.2</v>
      </c>
      <c r="M69" s="23">
        <v>55.7</v>
      </c>
      <c r="N69" s="22">
        <v>55.4</v>
      </c>
      <c r="O69" s="23">
        <v>57.2</v>
      </c>
      <c r="P69" s="11"/>
      <c r="Q69" s="111"/>
      <c r="R69" s="11"/>
      <c r="S69" s="11"/>
    </row>
    <row r="70" spans="1:19" s="8" customFormat="1" x14ac:dyDescent="0.2">
      <c r="A70" s="5"/>
      <c r="B70" s="6" t="s">
        <v>116</v>
      </c>
      <c r="C70" s="7" t="s">
        <v>13</v>
      </c>
      <c r="D70" s="22">
        <v>38.1</v>
      </c>
      <c r="E70" s="23">
        <v>39</v>
      </c>
      <c r="F70" s="22">
        <v>40.1</v>
      </c>
      <c r="G70" s="23">
        <v>42</v>
      </c>
      <c r="H70" s="22">
        <v>40.5</v>
      </c>
      <c r="I70" s="23">
        <v>40.5</v>
      </c>
      <c r="J70" s="22">
        <v>38.5</v>
      </c>
      <c r="K70" s="23">
        <v>37.1</v>
      </c>
      <c r="L70" s="22">
        <v>41.1</v>
      </c>
      <c r="M70" s="23">
        <v>42.1</v>
      </c>
      <c r="N70" s="22">
        <v>44.9</v>
      </c>
      <c r="O70" s="23">
        <v>42.5</v>
      </c>
      <c r="P70" s="11"/>
      <c r="Q70" s="111"/>
      <c r="R70" s="11"/>
      <c r="S70" s="11"/>
    </row>
    <row r="71" spans="1:19" s="8" customFormat="1" ht="15" x14ac:dyDescent="0.2">
      <c r="A71" s="5"/>
      <c r="B71" s="10" t="s">
        <v>43</v>
      </c>
      <c r="D71" s="31"/>
      <c r="E71" s="32"/>
      <c r="F71" s="31"/>
      <c r="G71" s="32"/>
      <c r="H71" s="31"/>
      <c r="I71" s="32"/>
      <c r="J71" s="31"/>
      <c r="K71" s="21"/>
      <c r="L71" s="31"/>
      <c r="M71" s="32"/>
      <c r="N71" s="31"/>
      <c r="O71" s="32"/>
      <c r="P71" s="11"/>
      <c r="Q71" s="111"/>
      <c r="R71" s="11"/>
      <c r="S71" s="11"/>
    </row>
    <row r="72" spans="1:19" s="8" customFormat="1" x14ac:dyDescent="0.2">
      <c r="A72" s="5"/>
      <c r="B72" s="6" t="s">
        <v>115</v>
      </c>
      <c r="C72" s="7" t="s">
        <v>8</v>
      </c>
      <c r="D72" s="22">
        <v>55</v>
      </c>
      <c r="E72" s="23">
        <v>72.5</v>
      </c>
      <c r="F72" s="22">
        <v>57.2</v>
      </c>
      <c r="G72" s="23">
        <v>47</v>
      </c>
      <c r="H72" s="22">
        <v>58</v>
      </c>
      <c r="I72" s="23">
        <v>76.2</v>
      </c>
      <c r="J72" s="22">
        <v>80.5</v>
      </c>
      <c r="K72" s="23">
        <v>85.8</v>
      </c>
      <c r="L72" s="22">
        <v>78.2</v>
      </c>
      <c r="M72" s="23">
        <v>98.8</v>
      </c>
      <c r="N72" s="22">
        <v>86.5</v>
      </c>
      <c r="O72" s="23">
        <v>105.9</v>
      </c>
      <c r="P72" s="11"/>
      <c r="Q72" s="111"/>
      <c r="R72" s="11"/>
      <c r="S72" s="11"/>
    </row>
    <row r="73" spans="1:19" s="8" customFormat="1" x14ac:dyDescent="0.2">
      <c r="A73" s="5"/>
      <c r="B73" s="6" t="s">
        <v>116</v>
      </c>
      <c r="C73" s="7" t="s">
        <v>8</v>
      </c>
      <c r="D73" s="22">
        <v>32.799999999999997</v>
      </c>
      <c r="E73" s="23">
        <v>29.4</v>
      </c>
      <c r="F73" s="22">
        <v>19.899999999999999</v>
      </c>
      <c r="G73" s="23">
        <v>26.1</v>
      </c>
      <c r="H73" s="22">
        <v>35.299999999999997</v>
      </c>
      <c r="I73" s="23">
        <v>38.6</v>
      </c>
      <c r="J73" s="22">
        <v>44.6</v>
      </c>
      <c r="K73" s="23">
        <v>42.8</v>
      </c>
      <c r="L73" s="22">
        <v>52.2</v>
      </c>
      <c r="M73" s="23">
        <v>30.2</v>
      </c>
      <c r="N73" s="22">
        <v>20.8</v>
      </c>
      <c r="O73" s="23">
        <v>11.5</v>
      </c>
      <c r="P73" s="11"/>
      <c r="Q73" s="111"/>
      <c r="R73" s="11"/>
      <c r="S73" s="11"/>
    </row>
    <row r="74" spans="1:19" s="8" customFormat="1" ht="15" x14ac:dyDescent="0.2">
      <c r="A74" s="5"/>
      <c r="B74" s="10" t="s">
        <v>15</v>
      </c>
      <c r="D74" s="31"/>
      <c r="E74" s="32"/>
      <c r="F74" s="31"/>
      <c r="G74" s="32"/>
      <c r="H74" s="31"/>
      <c r="I74" s="32"/>
      <c r="J74" s="31"/>
      <c r="K74" s="32"/>
      <c r="L74" s="31"/>
      <c r="M74" s="32"/>
      <c r="N74" s="31"/>
      <c r="O74" s="32"/>
      <c r="Q74" s="11"/>
      <c r="S74" s="11"/>
    </row>
    <row r="75" spans="1:19" s="8" customFormat="1" x14ac:dyDescent="0.2">
      <c r="A75" s="5"/>
      <c r="B75" s="133" t="s">
        <v>115</v>
      </c>
      <c r="C75" s="134" t="s">
        <v>13</v>
      </c>
      <c r="D75" s="22">
        <v>13.4</v>
      </c>
      <c r="E75" s="23">
        <v>17.3</v>
      </c>
      <c r="F75" s="22">
        <v>14.4</v>
      </c>
      <c r="G75" s="23">
        <v>13.8</v>
      </c>
      <c r="H75" s="22">
        <v>14.7</v>
      </c>
      <c r="I75" s="23">
        <v>16.899999999999999</v>
      </c>
      <c r="J75" s="22">
        <v>16.5</v>
      </c>
      <c r="K75" s="23">
        <v>17.3</v>
      </c>
      <c r="L75" s="22">
        <v>15.4</v>
      </c>
      <c r="M75" s="23">
        <v>18.2</v>
      </c>
      <c r="N75" s="22">
        <v>15.9</v>
      </c>
      <c r="O75" s="23">
        <v>19.7</v>
      </c>
      <c r="Q75" s="11"/>
    </row>
    <row r="76" spans="1:19" s="8" customFormat="1" x14ac:dyDescent="0.2">
      <c r="A76" s="5"/>
      <c r="B76" s="135" t="s">
        <v>116</v>
      </c>
      <c r="C76" s="136" t="s">
        <v>13</v>
      </c>
      <c r="D76" s="24">
        <v>9.4</v>
      </c>
      <c r="E76" s="25">
        <v>9.1</v>
      </c>
      <c r="F76" s="24">
        <v>6.9</v>
      </c>
      <c r="G76" s="25">
        <v>9.5</v>
      </c>
      <c r="H76" s="24">
        <v>10.5</v>
      </c>
      <c r="I76" s="25">
        <v>10.9</v>
      </c>
      <c r="J76" s="24">
        <v>10.6</v>
      </c>
      <c r="K76" s="25">
        <v>10</v>
      </c>
      <c r="L76" s="24">
        <v>11.6</v>
      </c>
      <c r="M76" s="25">
        <v>8.4</v>
      </c>
      <c r="N76" s="24">
        <v>6.3</v>
      </c>
      <c r="O76" s="25">
        <v>3.7</v>
      </c>
      <c r="Q76" s="11"/>
    </row>
    <row r="78" spans="1:19" x14ac:dyDescent="0.2">
      <c r="B78" s="76" t="s">
        <v>64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</row>
    <row r="79" spans="1:19" x14ac:dyDescent="0.2"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96"/>
  <sheetViews>
    <sheetView showGridLines="0" tabSelected="1" topLeftCell="A68" workbookViewId="0">
      <selection activeCell="I94" sqref="I94"/>
    </sheetView>
  </sheetViews>
  <sheetFormatPr defaultRowHeight="12.75" x14ac:dyDescent="0.2"/>
  <cols>
    <col min="1" max="1" width="3.5703125" customWidth="1"/>
    <col min="2" max="2" width="42.5703125" customWidth="1"/>
    <col min="3" max="3" width="11.5703125" customWidth="1"/>
    <col min="4" max="8" width="11.5703125" style="48" customWidth="1"/>
    <col min="9" max="9" width="11.5703125" customWidth="1"/>
  </cols>
  <sheetData>
    <row r="2" spans="1:14" ht="81" customHeight="1" x14ac:dyDescent="0.2"/>
    <row r="3" spans="1:14" s="8" customFormat="1" ht="42.6" customHeight="1" x14ac:dyDescent="0.2">
      <c r="B3" s="14" t="s">
        <v>58</v>
      </c>
      <c r="D3" s="49"/>
      <c r="E3" s="49"/>
      <c r="F3" s="49"/>
      <c r="G3" s="49"/>
      <c r="H3" s="49"/>
    </row>
    <row r="4" spans="1:14" ht="18.75" x14ac:dyDescent="0.3">
      <c r="A4" s="1"/>
      <c r="B4" s="35" t="s">
        <v>0</v>
      </c>
      <c r="C4" s="18"/>
      <c r="D4" s="19" t="s">
        <v>2</v>
      </c>
      <c r="E4" s="45" t="s">
        <v>3</v>
      </c>
      <c r="F4" s="18" t="s">
        <v>4</v>
      </c>
      <c r="G4" s="47" t="s">
        <v>5</v>
      </c>
      <c r="H4" s="46" t="s">
        <v>6</v>
      </c>
      <c r="I4" s="109">
        <v>2024</v>
      </c>
    </row>
    <row r="5" spans="1:14" s="8" customFormat="1" x14ac:dyDescent="0.2">
      <c r="A5" s="5"/>
      <c r="B5" s="6" t="s">
        <v>7</v>
      </c>
      <c r="C5" s="36" t="s">
        <v>59</v>
      </c>
      <c r="D5" s="20">
        <v>1489.6420000000001</v>
      </c>
      <c r="E5" s="50">
        <v>1289.3679999999999</v>
      </c>
      <c r="F5" s="51">
        <v>1524</v>
      </c>
      <c r="G5" s="50">
        <v>1817</v>
      </c>
      <c r="H5" s="52">
        <v>1847</v>
      </c>
      <c r="I5" s="52">
        <f>+I26</f>
        <v>1713</v>
      </c>
    </row>
    <row r="6" spans="1:14" s="8" customFormat="1" x14ac:dyDescent="0.2">
      <c r="A6" s="5"/>
      <c r="B6" s="6" t="s">
        <v>9</v>
      </c>
      <c r="C6" s="36" t="s">
        <v>59</v>
      </c>
      <c r="D6" s="20">
        <v>718.15900000000011</v>
      </c>
      <c r="E6" s="50">
        <v>634.39099999999996</v>
      </c>
      <c r="F6" s="51">
        <v>737</v>
      </c>
      <c r="G6" s="50">
        <v>858</v>
      </c>
      <c r="H6" s="52">
        <v>919</v>
      </c>
      <c r="I6" s="52">
        <f>+I27</f>
        <v>889</v>
      </c>
    </row>
    <row r="7" spans="1:14" s="8" customFormat="1" x14ac:dyDescent="0.2">
      <c r="A7" s="5"/>
      <c r="B7" s="37" t="s">
        <v>60</v>
      </c>
      <c r="C7" s="36" t="s">
        <v>59</v>
      </c>
      <c r="D7" s="20">
        <v>171.15000000000012</v>
      </c>
      <c r="E7" s="50">
        <v>135.59099999999998</v>
      </c>
      <c r="F7" s="51">
        <v>190</v>
      </c>
      <c r="G7" s="50">
        <v>235</v>
      </c>
      <c r="H7" s="52">
        <v>237</v>
      </c>
      <c r="I7" s="52">
        <f>+I30</f>
        <v>204</v>
      </c>
      <c r="J7" s="9"/>
      <c r="K7" s="9"/>
      <c r="L7" s="9"/>
      <c r="M7" s="9"/>
      <c r="N7" s="9"/>
    </row>
    <row r="8" spans="1:14" s="8" customFormat="1" x14ac:dyDescent="0.2">
      <c r="A8" s="5"/>
      <c r="B8" s="37" t="s">
        <v>63</v>
      </c>
      <c r="C8" s="36" t="s">
        <v>59</v>
      </c>
      <c r="D8" s="20">
        <v>105.3</v>
      </c>
      <c r="E8" s="50">
        <v>70.3</v>
      </c>
      <c r="F8" s="51">
        <v>113.9</v>
      </c>
      <c r="G8" s="50">
        <v>143.6</v>
      </c>
      <c r="H8" s="52">
        <v>130.5</v>
      </c>
      <c r="I8" s="52">
        <f>+I43</f>
        <v>99</v>
      </c>
    </row>
    <row r="9" spans="1:14" s="8" customFormat="1" x14ac:dyDescent="0.2">
      <c r="A9" s="5"/>
      <c r="B9" s="37"/>
      <c r="C9" s="36"/>
      <c r="D9" s="20"/>
      <c r="E9" s="50"/>
      <c r="F9" s="51"/>
      <c r="G9" s="50"/>
      <c r="H9" s="52"/>
      <c r="I9" s="52"/>
    </row>
    <row r="10" spans="1:14" s="8" customFormat="1" x14ac:dyDescent="0.2">
      <c r="A10" s="5"/>
      <c r="B10" s="6" t="s">
        <v>11</v>
      </c>
      <c r="C10" s="36" t="s">
        <v>59</v>
      </c>
      <c r="D10" s="20">
        <v>1509</v>
      </c>
      <c r="E10" s="50">
        <v>1294</v>
      </c>
      <c r="F10" s="51">
        <v>1842</v>
      </c>
      <c r="G10" s="50">
        <v>2042</v>
      </c>
      <c r="H10" s="52">
        <v>1834.9</v>
      </c>
      <c r="I10" s="52">
        <v>1911</v>
      </c>
    </row>
    <row r="11" spans="1:14" s="8" customFormat="1" x14ac:dyDescent="0.2">
      <c r="A11" s="5"/>
      <c r="B11" s="6" t="s">
        <v>105</v>
      </c>
      <c r="C11" s="36" t="s">
        <v>59</v>
      </c>
      <c r="D11" s="20">
        <v>423.4</v>
      </c>
      <c r="E11" s="50">
        <v>428.3</v>
      </c>
      <c r="F11" s="51">
        <v>746.6</v>
      </c>
      <c r="G11" s="50">
        <v>971.9</v>
      </c>
      <c r="H11" s="52">
        <v>970.1</v>
      </c>
      <c r="I11" s="52">
        <v>1135</v>
      </c>
    </row>
    <row r="12" spans="1:14" s="8" customFormat="1" x14ac:dyDescent="0.2">
      <c r="A12" s="5"/>
      <c r="B12" s="6"/>
      <c r="C12" s="36"/>
      <c r="D12" s="20"/>
      <c r="E12" s="50"/>
      <c r="F12" s="51"/>
      <c r="G12" s="50"/>
      <c r="H12" s="52"/>
      <c r="I12" s="52"/>
    </row>
    <row r="13" spans="1:14" s="8" customFormat="1" x14ac:dyDescent="0.2">
      <c r="A13" s="5"/>
      <c r="B13" s="6" t="s">
        <v>12</v>
      </c>
      <c r="C13" s="7" t="s">
        <v>13</v>
      </c>
      <c r="D13" s="22">
        <v>-1.9</v>
      </c>
      <c r="E13" s="53">
        <v>-9.9</v>
      </c>
      <c r="F13" s="54">
        <v>15.9</v>
      </c>
      <c r="G13" s="53">
        <v>18</v>
      </c>
      <c r="H13" s="55">
        <v>3.2</v>
      </c>
      <c r="I13" s="55">
        <v>-1.2</v>
      </c>
    </row>
    <row r="14" spans="1:14" s="8" customFormat="1" x14ac:dyDescent="0.2">
      <c r="A14" s="5"/>
      <c r="B14" s="6" t="s">
        <v>14</v>
      </c>
      <c r="C14" s="7" t="s">
        <v>13</v>
      </c>
      <c r="D14" s="22">
        <v>48.2</v>
      </c>
      <c r="E14" s="53">
        <v>49.2</v>
      </c>
      <c r="F14" s="54">
        <v>48.3</v>
      </c>
      <c r="G14" s="53">
        <v>47.2</v>
      </c>
      <c r="H14" s="55">
        <v>49.8</v>
      </c>
      <c r="I14" s="55">
        <v>51.9</v>
      </c>
    </row>
    <row r="15" spans="1:14" s="8" customFormat="1" x14ac:dyDescent="0.2">
      <c r="A15" s="5"/>
      <c r="B15" s="6" t="s">
        <v>15</v>
      </c>
      <c r="C15" s="7" t="s">
        <v>13</v>
      </c>
      <c r="D15" s="22">
        <v>11.6</v>
      </c>
      <c r="E15" s="53">
        <v>10.5</v>
      </c>
      <c r="F15" s="54">
        <v>12.4</v>
      </c>
      <c r="G15" s="53">
        <v>12.9</v>
      </c>
      <c r="H15" s="55">
        <v>12.8</v>
      </c>
      <c r="I15" s="55">
        <v>11.9</v>
      </c>
    </row>
    <row r="16" spans="1:14" s="8" customFormat="1" x14ac:dyDescent="0.2">
      <c r="A16" s="5"/>
      <c r="B16" s="6" t="s">
        <v>97</v>
      </c>
      <c r="C16" s="7"/>
      <c r="D16" s="105">
        <v>5980</v>
      </c>
      <c r="E16" s="62">
        <v>5583</v>
      </c>
      <c r="F16" s="106">
        <v>5784</v>
      </c>
      <c r="G16" s="62">
        <v>6198</v>
      </c>
      <c r="H16" s="107">
        <v>6465</v>
      </c>
      <c r="I16" s="107">
        <f>6640-351</f>
        <v>6289</v>
      </c>
    </row>
    <row r="17" spans="1:14" x14ac:dyDescent="0.2">
      <c r="B17" s="2"/>
      <c r="C17" s="2"/>
      <c r="D17" s="57"/>
      <c r="E17" s="57"/>
      <c r="F17" s="57"/>
      <c r="G17" s="57"/>
      <c r="H17" s="57"/>
    </row>
    <row r="18" spans="1:14" ht="18.75" x14ac:dyDescent="0.3">
      <c r="A18" s="1"/>
      <c r="B18" s="39" t="s">
        <v>16</v>
      </c>
      <c r="C18" s="40"/>
      <c r="D18" s="60" t="s">
        <v>2</v>
      </c>
      <c r="E18" s="63" t="s">
        <v>3</v>
      </c>
      <c r="F18" s="64" t="s">
        <v>4</v>
      </c>
      <c r="G18" s="43" t="s">
        <v>5</v>
      </c>
      <c r="H18" s="65" t="s">
        <v>6</v>
      </c>
      <c r="I18" s="110">
        <v>2024</v>
      </c>
    </row>
    <row r="19" spans="1:14" s="8" customFormat="1" x14ac:dyDescent="0.2">
      <c r="A19" s="5"/>
      <c r="B19" s="6" t="s">
        <v>17</v>
      </c>
      <c r="C19" s="7" t="s">
        <v>18</v>
      </c>
      <c r="D19" s="61">
        <v>1.64</v>
      </c>
      <c r="E19" s="58">
        <v>1.1399999999999999</v>
      </c>
      <c r="F19" s="61">
        <v>2.31</v>
      </c>
      <c r="G19" s="58">
        <v>3.34</v>
      </c>
      <c r="H19" s="66">
        <v>4.07</v>
      </c>
      <c r="I19" s="66">
        <v>2.5</v>
      </c>
    </row>
    <row r="20" spans="1:14" s="8" customFormat="1" x14ac:dyDescent="0.2">
      <c r="A20" s="5"/>
      <c r="B20" s="6" t="s">
        <v>45</v>
      </c>
      <c r="C20" s="7" t="s">
        <v>18</v>
      </c>
      <c r="D20" s="61">
        <v>2.04</v>
      </c>
      <c r="E20" s="58">
        <v>1.69</v>
      </c>
      <c r="F20" s="61">
        <v>2.77</v>
      </c>
      <c r="G20" s="58">
        <v>3.5</v>
      </c>
      <c r="H20" s="66">
        <v>3.21</v>
      </c>
      <c r="I20" s="66">
        <v>2.48</v>
      </c>
    </row>
    <row r="21" spans="1:14" s="8" customFormat="1" x14ac:dyDescent="0.2">
      <c r="A21" s="5"/>
      <c r="B21" s="6" t="s">
        <v>19</v>
      </c>
      <c r="C21" s="7" t="s">
        <v>18</v>
      </c>
      <c r="D21" s="61">
        <v>1.5</v>
      </c>
      <c r="E21" s="58">
        <v>1</v>
      </c>
      <c r="F21" s="61">
        <v>1.5</v>
      </c>
      <c r="G21" s="58">
        <v>1.65</v>
      </c>
      <c r="H21" s="66">
        <v>1.7</v>
      </c>
      <c r="I21" s="66">
        <v>1.5</v>
      </c>
    </row>
    <row r="22" spans="1:14" s="8" customFormat="1" x14ac:dyDescent="0.2">
      <c r="A22" s="5"/>
      <c r="B22" s="6" t="s">
        <v>20</v>
      </c>
      <c r="C22" s="7" t="s">
        <v>13</v>
      </c>
      <c r="D22" s="61">
        <v>17.399999999999999</v>
      </c>
      <c r="E22" s="58">
        <v>14</v>
      </c>
      <c r="F22" s="61">
        <v>20.5</v>
      </c>
      <c r="G22" s="58">
        <v>23.2</v>
      </c>
      <c r="H22" s="66">
        <v>19.8</v>
      </c>
      <c r="I22" s="66">
        <v>15.2</v>
      </c>
    </row>
    <row r="23" spans="1:14" s="8" customFormat="1" ht="25.5" x14ac:dyDescent="0.2">
      <c r="A23" s="5"/>
      <c r="B23" s="6" t="s">
        <v>21</v>
      </c>
      <c r="C23" s="7" t="s">
        <v>1</v>
      </c>
      <c r="D23" s="62">
        <v>41999</v>
      </c>
      <c r="E23" s="59">
        <v>41487</v>
      </c>
      <c r="F23" s="62">
        <v>41178</v>
      </c>
      <c r="G23" s="59">
        <v>41001</v>
      </c>
      <c r="H23" s="67">
        <v>39798</v>
      </c>
      <c r="I23" s="67">
        <v>39873</v>
      </c>
    </row>
    <row r="24" spans="1:14" x14ac:dyDescent="0.2">
      <c r="B24" s="2"/>
      <c r="C24" s="2"/>
      <c r="D24" s="57"/>
      <c r="E24" s="57"/>
      <c r="F24" s="57"/>
      <c r="G24" s="57"/>
      <c r="H24" s="57"/>
    </row>
    <row r="25" spans="1:14" ht="18.75" x14ac:dyDescent="0.3">
      <c r="A25" s="1"/>
      <c r="B25" s="39" t="s">
        <v>22</v>
      </c>
      <c r="C25" s="108" t="s">
        <v>111</v>
      </c>
      <c r="D25" s="60" t="s">
        <v>2</v>
      </c>
      <c r="E25" s="63" t="s">
        <v>3</v>
      </c>
      <c r="F25" s="64" t="s">
        <v>4</v>
      </c>
      <c r="G25" s="43" t="s">
        <v>5</v>
      </c>
      <c r="H25" s="65" t="s">
        <v>6</v>
      </c>
      <c r="I25" s="110">
        <v>2024</v>
      </c>
    </row>
    <row r="26" spans="1:14" s="8" customFormat="1" x14ac:dyDescent="0.2">
      <c r="A26" s="5"/>
      <c r="B26" s="117" t="s">
        <v>7</v>
      </c>
      <c r="C26" s="118"/>
      <c r="D26" s="119">
        <v>1489.6420000000001</v>
      </c>
      <c r="E26" s="120">
        <v>1289.3679999999999</v>
      </c>
      <c r="F26" s="119">
        <v>1524</v>
      </c>
      <c r="G26" s="120">
        <v>1817</v>
      </c>
      <c r="H26" s="121">
        <v>1847</v>
      </c>
      <c r="I26" s="121">
        <v>1713</v>
      </c>
    </row>
    <row r="27" spans="1:14" s="8" customFormat="1" x14ac:dyDescent="0.2">
      <c r="A27" s="5"/>
      <c r="B27" s="122" t="s">
        <v>9</v>
      </c>
      <c r="C27" s="118"/>
      <c r="D27" s="119">
        <v>718.15900000000011</v>
      </c>
      <c r="E27" s="120">
        <v>634.39099999999996</v>
      </c>
      <c r="F27" s="119">
        <v>737</v>
      </c>
      <c r="G27" s="120">
        <v>858</v>
      </c>
      <c r="H27" s="121">
        <v>919</v>
      </c>
      <c r="I27" s="121">
        <v>889</v>
      </c>
    </row>
    <row r="28" spans="1:14" s="8" customFormat="1" x14ac:dyDescent="0.2">
      <c r="A28" s="5"/>
      <c r="B28" s="122" t="s">
        <v>98</v>
      </c>
      <c r="C28" s="118"/>
      <c r="D28" s="123">
        <v>216</v>
      </c>
      <c r="E28" s="119">
        <v>181</v>
      </c>
      <c r="F28" s="124">
        <v>235</v>
      </c>
      <c r="G28" s="119">
        <v>283</v>
      </c>
      <c r="H28" s="125">
        <v>287</v>
      </c>
      <c r="I28" s="125">
        <v>256</v>
      </c>
    </row>
    <row r="29" spans="1:14" s="8" customFormat="1" x14ac:dyDescent="0.2">
      <c r="A29" s="5"/>
      <c r="B29" s="126" t="s">
        <v>99</v>
      </c>
      <c r="C29" s="118"/>
      <c r="D29" s="123">
        <v>45</v>
      </c>
      <c r="E29" s="119">
        <v>46</v>
      </c>
      <c r="F29" s="124">
        <v>45</v>
      </c>
      <c r="G29" s="119">
        <v>48</v>
      </c>
      <c r="H29" s="125">
        <v>50</v>
      </c>
      <c r="I29" s="125">
        <v>52</v>
      </c>
    </row>
    <row r="30" spans="1:14" s="8" customFormat="1" x14ac:dyDescent="0.2">
      <c r="A30" s="5"/>
      <c r="B30" s="122" t="s">
        <v>60</v>
      </c>
      <c r="C30" s="118"/>
      <c r="D30" s="119">
        <v>171.15000000000012</v>
      </c>
      <c r="E30" s="120">
        <v>135.59099999999998</v>
      </c>
      <c r="F30" s="119">
        <v>190</v>
      </c>
      <c r="G30" s="120">
        <v>235</v>
      </c>
      <c r="H30" s="121">
        <v>237</v>
      </c>
      <c r="I30" s="121">
        <v>204</v>
      </c>
    </row>
    <row r="31" spans="1:14" s="8" customFormat="1" x14ac:dyDescent="0.2">
      <c r="A31" s="5"/>
      <c r="B31" s="126" t="s">
        <v>100</v>
      </c>
      <c r="C31" s="118"/>
      <c r="D31" s="123">
        <v>18</v>
      </c>
      <c r="E31" s="119">
        <v>7</v>
      </c>
      <c r="F31" s="124">
        <v>0</v>
      </c>
      <c r="G31" s="119">
        <v>-10</v>
      </c>
      <c r="H31" s="125">
        <v>2</v>
      </c>
      <c r="I31" s="125">
        <v>4</v>
      </c>
      <c r="J31" s="9"/>
      <c r="K31" s="9"/>
      <c r="L31" s="9"/>
      <c r="M31" s="9"/>
      <c r="N31" s="9"/>
    </row>
    <row r="32" spans="1:14" s="8" customFormat="1" x14ac:dyDescent="0.2">
      <c r="A32" s="5"/>
      <c r="B32" s="122" t="s">
        <v>23</v>
      </c>
      <c r="C32" s="118"/>
      <c r="D32" s="119">
        <v>153.84600000000009</v>
      </c>
      <c r="E32" s="120">
        <v>128.66399999999999</v>
      </c>
      <c r="F32" s="119">
        <v>190</v>
      </c>
      <c r="G32" s="120">
        <v>245</v>
      </c>
      <c r="H32" s="121">
        <v>235</v>
      </c>
      <c r="I32" s="121">
        <v>200</v>
      </c>
    </row>
    <row r="33" spans="1:14" s="8" customFormat="1" x14ac:dyDescent="0.2">
      <c r="A33" s="5"/>
      <c r="B33" s="126" t="s">
        <v>101</v>
      </c>
      <c r="C33" s="118"/>
      <c r="D33" s="123">
        <v>5</v>
      </c>
      <c r="E33" s="119">
        <v>4</v>
      </c>
      <c r="F33" s="124">
        <v>2</v>
      </c>
      <c r="G33" s="119">
        <v>0</v>
      </c>
      <c r="H33" s="125">
        <v>4</v>
      </c>
      <c r="I33" s="125">
        <v>8</v>
      </c>
      <c r="J33" s="9"/>
      <c r="K33" s="9"/>
      <c r="L33" s="9"/>
      <c r="M33" s="9"/>
      <c r="N33" s="9"/>
    </row>
    <row r="34" spans="1:14" s="8" customFormat="1" x14ac:dyDescent="0.2">
      <c r="A34" s="5"/>
      <c r="B34" s="126" t="s">
        <v>102</v>
      </c>
      <c r="C34" s="118"/>
      <c r="D34" s="123">
        <v>50</v>
      </c>
      <c r="E34" s="119">
        <v>54</v>
      </c>
      <c r="F34" s="124">
        <v>51</v>
      </c>
      <c r="G34" s="119">
        <v>55</v>
      </c>
      <c r="H34" s="125">
        <v>57</v>
      </c>
      <c r="I34" s="125">
        <v>61</v>
      </c>
      <c r="J34" s="9"/>
      <c r="K34" s="9"/>
      <c r="L34" s="9"/>
      <c r="M34" s="9"/>
      <c r="N34" s="9"/>
    </row>
    <row r="35" spans="1:14" s="8" customFormat="1" x14ac:dyDescent="0.2">
      <c r="A35" s="5"/>
      <c r="B35" s="122" t="s">
        <v>103</v>
      </c>
      <c r="C35" s="118"/>
      <c r="D35" s="123">
        <v>99</v>
      </c>
      <c r="E35" s="119">
        <v>71</v>
      </c>
      <c r="F35" s="124">
        <v>137</v>
      </c>
      <c r="G35" s="119">
        <v>190</v>
      </c>
      <c r="H35" s="125">
        <v>174</v>
      </c>
      <c r="I35" s="125">
        <v>131</v>
      </c>
      <c r="J35" s="9"/>
      <c r="K35" s="9"/>
      <c r="L35" s="9"/>
      <c r="M35" s="9"/>
      <c r="N35" s="9"/>
    </row>
    <row r="36" spans="1:14" s="8" customFormat="1" x14ac:dyDescent="0.2">
      <c r="A36" s="5"/>
      <c r="B36" s="126" t="s">
        <v>104</v>
      </c>
      <c r="C36" s="118"/>
      <c r="D36" s="123">
        <v>-10</v>
      </c>
      <c r="E36" s="119">
        <v>-14</v>
      </c>
      <c r="F36" s="124">
        <v>-6</v>
      </c>
      <c r="G36" s="119">
        <v>-9</v>
      </c>
      <c r="H36" s="125">
        <v>29</v>
      </c>
      <c r="I36" s="125">
        <v>-8</v>
      </c>
      <c r="J36" s="9"/>
      <c r="K36" s="9"/>
      <c r="L36" s="9"/>
      <c r="M36" s="9"/>
      <c r="N36" s="9"/>
    </row>
    <row r="37" spans="1:14" s="8" customFormat="1" ht="25.5" x14ac:dyDescent="0.2">
      <c r="A37" s="5"/>
      <c r="B37" s="126" t="s">
        <v>112</v>
      </c>
      <c r="C37" s="118"/>
      <c r="D37" s="123">
        <v>0</v>
      </c>
      <c r="E37" s="119">
        <v>0</v>
      </c>
      <c r="F37" s="124">
        <v>-2</v>
      </c>
      <c r="G37" s="119">
        <v>0</v>
      </c>
      <c r="H37" s="125">
        <v>0</v>
      </c>
      <c r="I37" s="125">
        <v>1</v>
      </c>
      <c r="J37" s="9"/>
      <c r="K37" s="9"/>
      <c r="L37" s="9"/>
      <c r="M37" s="9"/>
      <c r="N37" s="9"/>
    </row>
    <row r="38" spans="1:14" s="8" customFormat="1" x14ac:dyDescent="0.2">
      <c r="A38" s="5"/>
      <c r="B38" s="122" t="s">
        <v>106</v>
      </c>
      <c r="C38" s="118"/>
      <c r="D38" s="123">
        <v>89</v>
      </c>
      <c r="E38" s="119">
        <v>57</v>
      </c>
      <c r="F38" s="124">
        <v>129</v>
      </c>
      <c r="G38" s="119">
        <v>181</v>
      </c>
      <c r="H38" s="125">
        <v>203</v>
      </c>
      <c r="I38" s="125">
        <v>124</v>
      </c>
      <c r="J38" s="9"/>
      <c r="K38" s="9"/>
      <c r="L38" s="9"/>
      <c r="M38" s="9"/>
      <c r="N38" s="9"/>
    </row>
    <row r="39" spans="1:14" s="8" customFormat="1" x14ac:dyDescent="0.2">
      <c r="A39" s="5"/>
      <c r="B39" s="126" t="s">
        <v>107</v>
      </c>
      <c r="C39" s="118"/>
      <c r="D39" s="123">
        <v>20</v>
      </c>
      <c r="E39" s="119">
        <v>15</v>
      </c>
      <c r="F39" s="124">
        <v>34</v>
      </c>
      <c r="G39" s="119">
        <v>44</v>
      </c>
      <c r="H39" s="125">
        <v>37</v>
      </c>
      <c r="I39" s="125">
        <v>24</v>
      </c>
      <c r="J39" s="9"/>
      <c r="K39" s="9"/>
      <c r="L39" s="9"/>
      <c r="M39" s="9"/>
      <c r="N39" s="9"/>
    </row>
    <row r="40" spans="1:14" s="8" customFormat="1" x14ac:dyDescent="0.2">
      <c r="A40" s="5"/>
      <c r="B40" s="122" t="s">
        <v>108</v>
      </c>
      <c r="C40" s="118"/>
      <c r="D40" s="123">
        <v>69</v>
      </c>
      <c r="E40" s="119">
        <v>42</v>
      </c>
      <c r="F40" s="124">
        <v>95</v>
      </c>
      <c r="G40" s="119">
        <v>137</v>
      </c>
      <c r="H40" s="125">
        <v>166</v>
      </c>
      <c r="I40" s="125">
        <v>100</v>
      </c>
      <c r="J40" s="9"/>
      <c r="K40" s="9"/>
      <c r="L40" s="9"/>
      <c r="M40" s="9"/>
      <c r="N40" s="9"/>
    </row>
    <row r="41" spans="1:14" s="8" customFormat="1" x14ac:dyDescent="0.2">
      <c r="A41" s="5"/>
      <c r="B41" s="126" t="s">
        <v>109</v>
      </c>
      <c r="C41" s="118"/>
      <c r="D41" s="123">
        <v>45</v>
      </c>
      <c r="E41" s="119">
        <v>0</v>
      </c>
      <c r="F41" s="124">
        <v>0</v>
      </c>
      <c r="G41" s="119">
        <v>0</v>
      </c>
      <c r="H41" s="125">
        <v>0</v>
      </c>
      <c r="I41" s="125">
        <v>0</v>
      </c>
      <c r="J41" s="9"/>
      <c r="K41" s="9"/>
      <c r="L41" s="9"/>
      <c r="M41" s="9"/>
      <c r="N41" s="9"/>
    </row>
    <row r="42" spans="1:14" s="8" customFormat="1" x14ac:dyDescent="0.2">
      <c r="A42" s="5"/>
      <c r="B42" s="122" t="s">
        <v>110</v>
      </c>
      <c r="C42" s="118"/>
      <c r="D42" s="123">
        <v>114</v>
      </c>
      <c r="E42" s="119">
        <v>42</v>
      </c>
      <c r="F42" s="124">
        <v>95</v>
      </c>
      <c r="G42" s="119">
        <v>137</v>
      </c>
      <c r="H42" s="125">
        <v>166</v>
      </c>
      <c r="I42" s="125">
        <v>100</v>
      </c>
      <c r="J42" s="9"/>
      <c r="K42" s="9"/>
      <c r="L42" s="9"/>
      <c r="M42" s="9"/>
      <c r="N42" s="9"/>
    </row>
    <row r="43" spans="1:14" s="8" customFormat="1" x14ac:dyDescent="0.2">
      <c r="A43" s="5"/>
      <c r="B43" s="126" t="s">
        <v>63</v>
      </c>
      <c r="C43" s="118"/>
      <c r="D43" s="119">
        <v>105.3</v>
      </c>
      <c r="E43" s="120">
        <v>70.3</v>
      </c>
      <c r="F43" s="119">
        <v>113.9</v>
      </c>
      <c r="G43" s="120">
        <v>143.6</v>
      </c>
      <c r="H43" s="121">
        <v>130.5</v>
      </c>
      <c r="I43" s="127">
        <v>99</v>
      </c>
    </row>
    <row r="44" spans="1:14" x14ac:dyDescent="0.2">
      <c r="B44" s="2"/>
      <c r="C44" s="2"/>
      <c r="D44" s="57"/>
      <c r="E44" s="57"/>
      <c r="F44" s="57"/>
      <c r="G44" s="57"/>
      <c r="H44" s="57"/>
    </row>
    <row r="45" spans="1:14" ht="18.75" x14ac:dyDescent="0.3">
      <c r="A45" s="1"/>
      <c r="B45" s="39" t="s">
        <v>24</v>
      </c>
      <c r="C45" s="40"/>
      <c r="D45" s="60" t="s">
        <v>2</v>
      </c>
      <c r="E45" s="60" t="s">
        <v>3</v>
      </c>
      <c r="F45" s="64" t="s">
        <v>4</v>
      </c>
      <c r="G45" s="64" t="s">
        <v>5</v>
      </c>
      <c r="H45" s="65" t="s">
        <v>6</v>
      </c>
      <c r="I45" s="110">
        <v>2024</v>
      </c>
    </row>
    <row r="46" spans="1:14" ht="15" x14ac:dyDescent="0.2">
      <c r="A46" s="1"/>
      <c r="B46" s="4" t="s">
        <v>25</v>
      </c>
      <c r="D46" s="69"/>
      <c r="E46" s="69"/>
      <c r="F46" s="69"/>
      <c r="G46" s="69"/>
      <c r="H46" s="70"/>
      <c r="I46" s="70"/>
    </row>
    <row r="47" spans="1:14" s="8" customFormat="1" x14ac:dyDescent="0.2">
      <c r="A47" s="5"/>
      <c r="B47" s="6" t="s">
        <v>26</v>
      </c>
      <c r="C47" s="36" t="s">
        <v>59</v>
      </c>
      <c r="D47" s="50">
        <v>960</v>
      </c>
      <c r="E47" s="50">
        <v>916</v>
      </c>
      <c r="F47" s="50">
        <v>873</v>
      </c>
      <c r="G47" s="50">
        <v>930</v>
      </c>
      <c r="H47" s="68">
        <v>1138</v>
      </c>
      <c r="I47" s="68">
        <v>1223</v>
      </c>
    </row>
    <row r="48" spans="1:14" s="8" customFormat="1" x14ac:dyDescent="0.2">
      <c r="A48" s="5"/>
      <c r="B48" s="6" t="s">
        <v>27</v>
      </c>
      <c r="C48" s="36" t="s">
        <v>59</v>
      </c>
      <c r="D48" s="50">
        <v>618</v>
      </c>
      <c r="E48" s="50">
        <v>645</v>
      </c>
      <c r="F48" s="50">
        <v>736</v>
      </c>
      <c r="G48" s="50">
        <v>1030</v>
      </c>
      <c r="H48" s="68">
        <v>968</v>
      </c>
      <c r="I48" s="68">
        <v>963</v>
      </c>
    </row>
    <row r="49" spans="1:13" s="8" customFormat="1" x14ac:dyDescent="0.2">
      <c r="A49" s="5"/>
      <c r="B49" s="6" t="s">
        <v>28</v>
      </c>
      <c r="C49" s="36" t="s">
        <v>59</v>
      </c>
      <c r="D49" s="50">
        <v>38.774999999999999</v>
      </c>
      <c r="E49" s="50">
        <v>4.5940000000000003</v>
      </c>
      <c r="F49" s="50">
        <v>88</v>
      </c>
      <c r="G49" s="50">
        <v>109</v>
      </c>
      <c r="H49" s="68">
        <v>21</v>
      </c>
      <c r="I49" s="68">
        <v>27</v>
      </c>
    </row>
    <row r="50" spans="1:13" s="8" customFormat="1" x14ac:dyDescent="0.2">
      <c r="A50" s="5"/>
      <c r="B50" s="6" t="s">
        <v>25</v>
      </c>
      <c r="C50" s="36" t="s">
        <v>59</v>
      </c>
      <c r="D50" s="50">
        <v>1617</v>
      </c>
      <c r="E50" s="50">
        <v>1566</v>
      </c>
      <c r="F50" s="50">
        <v>1697</v>
      </c>
      <c r="G50" s="50">
        <v>2068</v>
      </c>
      <c r="H50" s="68">
        <v>2128</v>
      </c>
      <c r="I50" s="68">
        <v>2213</v>
      </c>
    </row>
    <row r="51" spans="1:13" s="8" customFormat="1" ht="15" x14ac:dyDescent="0.2">
      <c r="A51" s="5"/>
      <c r="B51" s="10" t="s">
        <v>29</v>
      </c>
      <c r="C51" s="36"/>
      <c r="D51" s="71"/>
      <c r="E51" s="71"/>
      <c r="F51" s="71"/>
      <c r="G51" s="71"/>
      <c r="H51" s="72"/>
      <c r="I51" s="72"/>
    </row>
    <row r="52" spans="1:13" s="8" customFormat="1" x14ac:dyDescent="0.2">
      <c r="A52" s="5"/>
      <c r="B52" s="37" t="s">
        <v>62</v>
      </c>
      <c r="C52" s="36" t="s">
        <v>59</v>
      </c>
      <c r="D52" s="50">
        <v>912</v>
      </c>
      <c r="E52" s="50">
        <v>904</v>
      </c>
      <c r="F52" s="50">
        <v>975</v>
      </c>
      <c r="G52" s="50">
        <v>1281</v>
      </c>
      <c r="H52" s="68">
        <v>1292</v>
      </c>
      <c r="I52" s="68">
        <f>+I54-I53</f>
        <v>1330</v>
      </c>
    </row>
    <row r="53" spans="1:13" s="8" customFormat="1" x14ac:dyDescent="0.2">
      <c r="A53" s="5"/>
      <c r="B53" s="6" t="s">
        <v>30</v>
      </c>
      <c r="C53" s="36" t="s">
        <v>59</v>
      </c>
      <c r="D53" s="50">
        <v>705</v>
      </c>
      <c r="E53" s="50">
        <v>662</v>
      </c>
      <c r="F53" s="50">
        <v>722</v>
      </c>
      <c r="G53" s="50">
        <v>787</v>
      </c>
      <c r="H53" s="68">
        <v>836</v>
      </c>
      <c r="I53" s="68">
        <v>883</v>
      </c>
    </row>
    <row r="54" spans="1:13" s="8" customFormat="1" x14ac:dyDescent="0.2">
      <c r="A54" s="5"/>
      <c r="B54" s="6" t="s">
        <v>29</v>
      </c>
      <c r="C54" s="36" t="s">
        <v>59</v>
      </c>
      <c r="D54" s="50">
        <v>1617</v>
      </c>
      <c r="E54" s="50">
        <v>1566</v>
      </c>
      <c r="F54" s="50">
        <v>1697</v>
      </c>
      <c r="G54" s="50">
        <v>2068</v>
      </c>
      <c r="H54" s="68">
        <v>2128</v>
      </c>
      <c r="I54" s="68">
        <f>+I50</f>
        <v>2213</v>
      </c>
      <c r="J54" s="11"/>
      <c r="K54" s="11"/>
      <c r="L54" s="11"/>
      <c r="M54" s="11"/>
    </row>
    <row r="55" spans="1:13" s="8" customFormat="1" ht="15" x14ac:dyDescent="0.2">
      <c r="A55" s="5"/>
      <c r="B55" s="10" t="s">
        <v>31</v>
      </c>
      <c r="D55" s="71"/>
      <c r="E55" s="71"/>
      <c r="F55" s="71"/>
      <c r="G55" s="71"/>
      <c r="H55" s="72"/>
      <c r="I55" s="72"/>
    </row>
    <row r="56" spans="1:13" s="8" customFormat="1" x14ac:dyDescent="0.2">
      <c r="A56" s="5"/>
      <c r="B56" s="6" t="s">
        <v>32</v>
      </c>
      <c r="C56" s="7"/>
      <c r="D56" s="53">
        <v>1.5</v>
      </c>
      <c r="E56" s="53">
        <v>1.6</v>
      </c>
      <c r="F56" s="53">
        <v>0.9</v>
      </c>
      <c r="G56" s="53">
        <v>1.1000000000000001</v>
      </c>
      <c r="H56" s="73">
        <v>1.8</v>
      </c>
      <c r="I56" s="73">
        <v>2</v>
      </c>
    </row>
    <row r="57" spans="1:13" s="8" customFormat="1" x14ac:dyDescent="0.2">
      <c r="A57" s="5"/>
      <c r="B57" s="6" t="s">
        <v>34</v>
      </c>
      <c r="C57" s="7" t="s">
        <v>13</v>
      </c>
      <c r="D57" s="62">
        <v>44</v>
      </c>
      <c r="E57" s="62">
        <v>42</v>
      </c>
      <c r="F57" s="62">
        <v>43</v>
      </c>
      <c r="G57" s="62">
        <v>38</v>
      </c>
      <c r="H57" s="67">
        <v>39</v>
      </c>
      <c r="I57" s="67">
        <v>40</v>
      </c>
    </row>
    <row r="58" spans="1:13" x14ac:dyDescent="0.2">
      <c r="B58" s="2"/>
      <c r="C58" s="2"/>
      <c r="D58" s="57"/>
      <c r="E58" s="57"/>
      <c r="F58" s="57"/>
      <c r="G58" s="57"/>
      <c r="H58" s="57"/>
    </row>
    <row r="59" spans="1:13" ht="18.75" x14ac:dyDescent="0.3">
      <c r="A59" s="1"/>
      <c r="B59" s="39" t="s">
        <v>35</v>
      </c>
      <c r="C59" s="40"/>
      <c r="D59" s="60" t="s">
        <v>2</v>
      </c>
      <c r="E59" s="60" t="s">
        <v>3</v>
      </c>
      <c r="F59" s="64" t="s">
        <v>4</v>
      </c>
      <c r="G59" s="64" t="s">
        <v>5</v>
      </c>
      <c r="H59" s="65" t="s">
        <v>6</v>
      </c>
      <c r="I59" s="110">
        <v>2024</v>
      </c>
    </row>
    <row r="60" spans="1:13" s="8" customFormat="1" x14ac:dyDescent="0.2">
      <c r="A60" s="5"/>
      <c r="B60" s="6" t="s">
        <v>36</v>
      </c>
      <c r="C60" s="36" t="s">
        <v>59</v>
      </c>
      <c r="D60" s="128">
        <v>182</v>
      </c>
      <c r="E60" s="128">
        <v>188</v>
      </c>
      <c r="F60" s="128">
        <v>199</v>
      </c>
      <c r="G60" s="128">
        <v>116</v>
      </c>
      <c r="H60" s="129">
        <v>153</v>
      </c>
      <c r="I60" s="129">
        <v>196</v>
      </c>
    </row>
    <row r="61" spans="1:13" s="8" customFormat="1" x14ac:dyDescent="0.2">
      <c r="A61" s="5"/>
      <c r="B61" s="6" t="s">
        <v>37</v>
      </c>
      <c r="C61" s="36" t="s">
        <v>59</v>
      </c>
      <c r="D61" s="128">
        <v>-68.900000000000006</v>
      </c>
      <c r="E61" s="128">
        <v>-44</v>
      </c>
      <c r="F61" s="128">
        <v>-71.599999999999994</v>
      </c>
      <c r="G61" s="128">
        <v>-124.3</v>
      </c>
      <c r="H61" s="129">
        <v>-170.4</v>
      </c>
      <c r="I61" s="129">
        <v>-139</v>
      </c>
    </row>
    <row r="62" spans="1:13" s="8" customFormat="1" x14ac:dyDescent="0.2">
      <c r="A62" s="5"/>
      <c r="B62" s="6" t="s">
        <v>38</v>
      </c>
      <c r="C62" s="36" t="s">
        <v>59</v>
      </c>
      <c r="D62" s="130">
        <v>-98.2</v>
      </c>
      <c r="E62" s="130">
        <v>-150.9</v>
      </c>
      <c r="F62" s="130">
        <v>-129</v>
      </c>
      <c r="G62" s="130">
        <v>20.6</v>
      </c>
      <c r="H62" s="131">
        <v>10.8</v>
      </c>
      <c r="I62" s="131">
        <v>-63</v>
      </c>
    </row>
    <row r="63" spans="1:13" x14ac:dyDescent="0.2">
      <c r="B63" s="2"/>
      <c r="C63" s="2"/>
      <c r="D63" s="57"/>
      <c r="E63" s="57"/>
      <c r="F63" s="57"/>
      <c r="G63" s="57"/>
      <c r="H63" s="57"/>
    </row>
    <row r="64" spans="1:13" ht="18.75" x14ac:dyDescent="0.3">
      <c r="A64" s="1"/>
      <c r="B64" s="39" t="s">
        <v>117</v>
      </c>
      <c r="C64" s="40"/>
      <c r="D64" s="60" t="s">
        <v>2</v>
      </c>
      <c r="E64" s="60" t="s">
        <v>3</v>
      </c>
      <c r="F64" s="64" t="s">
        <v>4</v>
      </c>
      <c r="G64" s="64" t="s">
        <v>5</v>
      </c>
      <c r="H64" s="65" t="s">
        <v>6</v>
      </c>
      <c r="I64" s="110">
        <v>2024</v>
      </c>
    </row>
    <row r="65" spans="1:9" ht="15" x14ac:dyDescent="0.2">
      <c r="A65" s="1"/>
      <c r="B65" s="4" t="s">
        <v>7</v>
      </c>
      <c r="D65" s="69"/>
      <c r="E65" s="69"/>
      <c r="F65" s="69"/>
      <c r="G65" s="69"/>
      <c r="H65" s="70"/>
      <c r="I65" s="70"/>
    </row>
    <row r="66" spans="1:9" s="8" customFormat="1" x14ac:dyDescent="0.2">
      <c r="A66" s="5"/>
      <c r="B66" s="6" t="s">
        <v>39</v>
      </c>
      <c r="C66" s="36" t="s">
        <v>59</v>
      </c>
      <c r="D66" s="50">
        <v>393</v>
      </c>
      <c r="E66" s="50">
        <v>393</v>
      </c>
      <c r="F66" s="50">
        <v>430</v>
      </c>
      <c r="G66" s="50">
        <v>500</v>
      </c>
      <c r="H66" s="68">
        <v>501</v>
      </c>
      <c r="I66" s="68">
        <v>490</v>
      </c>
    </row>
    <row r="67" spans="1:9" s="8" customFormat="1" x14ac:dyDescent="0.2">
      <c r="A67" s="5"/>
      <c r="B67" s="6" t="s">
        <v>40</v>
      </c>
      <c r="C67" s="36" t="s">
        <v>59</v>
      </c>
      <c r="D67" s="50">
        <v>448</v>
      </c>
      <c r="E67" s="50">
        <v>349</v>
      </c>
      <c r="F67" s="50">
        <v>419</v>
      </c>
      <c r="G67" s="50">
        <v>491</v>
      </c>
      <c r="H67" s="68">
        <v>574</v>
      </c>
      <c r="I67" s="68">
        <v>609</v>
      </c>
    </row>
    <row r="68" spans="1:9" s="8" customFormat="1" x14ac:dyDescent="0.2">
      <c r="A68" s="5"/>
      <c r="B68" s="6" t="s">
        <v>41</v>
      </c>
      <c r="C68" s="36" t="s">
        <v>59</v>
      </c>
      <c r="D68" s="50">
        <v>610</v>
      </c>
      <c r="E68" s="50">
        <v>566</v>
      </c>
      <c r="F68" s="50">
        <v>692</v>
      </c>
      <c r="G68" s="50">
        <v>849</v>
      </c>
      <c r="H68" s="68">
        <v>801</v>
      </c>
      <c r="I68" s="68">
        <v>632</v>
      </c>
    </row>
    <row r="69" spans="1:9" s="8" customFormat="1" ht="15" x14ac:dyDescent="0.2">
      <c r="A69" s="5"/>
      <c r="B69" s="10" t="s">
        <v>42</v>
      </c>
      <c r="D69" s="71"/>
      <c r="E69" s="71"/>
      <c r="F69" s="71"/>
      <c r="G69" s="71"/>
      <c r="H69" s="72"/>
      <c r="I69" s="72"/>
    </row>
    <row r="70" spans="1:9" s="8" customFormat="1" x14ac:dyDescent="0.2">
      <c r="A70" s="5"/>
      <c r="B70" s="6" t="s">
        <v>39</v>
      </c>
      <c r="C70" s="7" t="s">
        <v>13</v>
      </c>
      <c r="D70" s="53">
        <v>59.8</v>
      </c>
      <c r="E70" s="53">
        <v>59.1</v>
      </c>
      <c r="F70" s="53">
        <v>58.3</v>
      </c>
      <c r="G70" s="53">
        <v>58.5</v>
      </c>
      <c r="H70" s="73">
        <v>58.9</v>
      </c>
      <c r="I70" s="73">
        <v>60.6</v>
      </c>
    </row>
    <row r="71" spans="1:9" s="8" customFormat="1" x14ac:dyDescent="0.2">
      <c r="A71" s="5"/>
      <c r="B71" s="6" t="s">
        <v>40</v>
      </c>
      <c r="C71" s="7" t="s">
        <v>13</v>
      </c>
      <c r="D71" s="53">
        <v>49.8</v>
      </c>
      <c r="E71" s="53">
        <v>48.7</v>
      </c>
      <c r="F71" s="53">
        <v>49</v>
      </c>
      <c r="G71" s="53">
        <v>49.9</v>
      </c>
      <c r="H71" s="73">
        <v>50.5</v>
      </c>
      <c r="I71" s="73">
        <v>51.5</v>
      </c>
    </row>
    <row r="72" spans="1:9" s="8" customFormat="1" x14ac:dyDescent="0.2">
      <c r="A72" s="5"/>
      <c r="B72" s="6" t="s">
        <v>41</v>
      </c>
      <c r="C72" s="7" t="s">
        <v>13</v>
      </c>
      <c r="D72" s="53">
        <v>40.4</v>
      </c>
      <c r="E72" s="53">
        <v>40.799999999999997</v>
      </c>
      <c r="F72" s="53">
        <v>40.4</v>
      </c>
      <c r="G72" s="53">
        <v>37.799999999999997</v>
      </c>
      <c r="H72" s="73">
        <v>41.8</v>
      </c>
      <c r="I72" s="73">
        <v>44</v>
      </c>
    </row>
    <row r="73" spans="1:9" s="8" customFormat="1" ht="15" x14ac:dyDescent="0.2">
      <c r="A73" s="5"/>
      <c r="B73" s="10" t="s">
        <v>43</v>
      </c>
      <c r="D73" s="71"/>
      <c r="E73" s="71"/>
      <c r="F73" s="71"/>
      <c r="G73" s="71"/>
      <c r="H73" s="72"/>
      <c r="I73" s="72"/>
    </row>
    <row r="74" spans="1:9" s="8" customFormat="1" x14ac:dyDescent="0.2">
      <c r="A74" s="5"/>
      <c r="B74" s="6" t="s">
        <v>39</v>
      </c>
      <c r="C74" s="36" t="s">
        <v>59</v>
      </c>
      <c r="D74" s="53">
        <v>56.3</v>
      </c>
      <c r="E74" s="53">
        <v>62.1</v>
      </c>
      <c r="F74" s="53">
        <v>73.8</v>
      </c>
      <c r="G74" s="53">
        <v>95.5</v>
      </c>
      <c r="H74" s="73">
        <v>85.9</v>
      </c>
      <c r="I74" s="73">
        <v>77.7</v>
      </c>
    </row>
    <row r="75" spans="1:9" s="8" customFormat="1" x14ac:dyDescent="0.2">
      <c r="A75" s="5"/>
      <c r="B75" s="6" t="s">
        <v>40</v>
      </c>
      <c r="C75" s="36" t="s">
        <v>59</v>
      </c>
      <c r="D75" s="53">
        <v>71</v>
      </c>
      <c r="E75" s="53">
        <v>41.4</v>
      </c>
      <c r="F75" s="53">
        <v>59.4</v>
      </c>
      <c r="G75" s="53">
        <v>69.099999999999994</v>
      </c>
      <c r="H75" s="73">
        <v>90.6</v>
      </c>
      <c r="I75" s="73">
        <v>116.1</v>
      </c>
    </row>
    <row r="76" spans="1:9" s="8" customFormat="1" x14ac:dyDescent="0.2">
      <c r="A76" s="5"/>
      <c r="B76" s="6" t="s">
        <v>41</v>
      </c>
      <c r="C76" s="36" t="s">
        <v>59</v>
      </c>
      <c r="D76" s="53">
        <v>56</v>
      </c>
      <c r="E76" s="53">
        <v>45.2</v>
      </c>
      <c r="F76" s="53">
        <v>73.2</v>
      </c>
      <c r="G76" s="53">
        <v>87.3</v>
      </c>
      <c r="H76" s="73">
        <v>81.099999999999994</v>
      </c>
      <c r="I76" s="73">
        <v>30.9</v>
      </c>
    </row>
    <row r="77" spans="1:9" s="8" customFormat="1" ht="15" x14ac:dyDescent="0.2">
      <c r="A77" s="5"/>
      <c r="B77" s="10" t="s">
        <v>15</v>
      </c>
      <c r="D77" s="71"/>
      <c r="E77" s="71"/>
      <c r="F77" s="71"/>
      <c r="G77" s="71"/>
      <c r="H77" s="72"/>
      <c r="I77" s="72"/>
    </row>
    <row r="78" spans="1:9" s="8" customFormat="1" x14ac:dyDescent="0.2">
      <c r="A78" s="5"/>
      <c r="B78" s="6" t="s">
        <v>39</v>
      </c>
      <c r="C78" s="7" t="s">
        <v>13</v>
      </c>
      <c r="D78" s="53">
        <v>14.3</v>
      </c>
      <c r="E78" s="53">
        <v>15.8</v>
      </c>
      <c r="F78" s="53">
        <v>17.2</v>
      </c>
      <c r="G78" s="53">
        <v>19.100000000000001</v>
      </c>
      <c r="H78" s="73">
        <v>17.2</v>
      </c>
      <c r="I78" s="73">
        <v>15.9</v>
      </c>
    </row>
    <row r="79" spans="1:9" s="8" customFormat="1" x14ac:dyDescent="0.2">
      <c r="A79" s="5"/>
      <c r="B79" s="6" t="s">
        <v>40</v>
      </c>
      <c r="C79" s="7" t="s">
        <v>13</v>
      </c>
      <c r="D79" s="53">
        <v>15.8</v>
      </c>
      <c r="E79" s="53">
        <v>11.8</v>
      </c>
      <c r="F79" s="53">
        <v>14.2</v>
      </c>
      <c r="G79" s="53">
        <v>14.1</v>
      </c>
      <c r="H79" s="73">
        <v>15.8</v>
      </c>
      <c r="I79" s="73">
        <v>19.100000000000001</v>
      </c>
    </row>
    <row r="80" spans="1:9" s="8" customFormat="1" x14ac:dyDescent="0.2">
      <c r="A80" s="5"/>
      <c r="B80" s="6" t="s">
        <v>41</v>
      </c>
      <c r="C80" s="7" t="s">
        <v>13</v>
      </c>
      <c r="D80" s="56">
        <v>9.1999999999999993</v>
      </c>
      <c r="E80" s="56">
        <v>8</v>
      </c>
      <c r="F80" s="56">
        <v>10.6</v>
      </c>
      <c r="G80" s="56">
        <v>10.3</v>
      </c>
      <c r="H80" s="74">
        <v>10.1</v>
      </c>
      <c r="I80" s="74">
        <v>4.9000000000000004</v>
      </c>
    </row>
    <row r="81" spans="2:12" x14ac:dyDescent="0.2">
      <c r="B81" s="2"/>
      <c r="C81" s="2"/>
      <c r="D81" s="57"/>
      <c r="E81" s="57"/>
      <c r="F81" s="57"/>
      <c r="G81" s="57"/>
      <c r="H81" s="57"/>
    </row>
    <row r="82" spans="2:12" ht="18.75" x14ac:dyDescent="0.3">
      <c r="B82" s="137" t="s">
        <v>118</v>
      </c>
      <c r="C82" s="40"/>
      <c r="D82" s="60" t="s">
        <v>2</v>
      </c>
      <c r="E82" s="60" t="s">
        <v>3</v>
      </c>
      <c r="F82" s="64" t="s">
        <v>4</v>
      </c>
      <c r="G82" s="64" t="s">
        <v>5</v>
      </c>
      <c r="H82" s="65" t="s">
        <v>6</v>
      </c>
      <c r="I82" s="138">
        <v>2024</v>
      </c>
    </row>
    <row r="83" spans="2:12" ht="15" x14ac:dyDescent="0.2">
      <c r="B83" s="139" t="s">
        <v>7</v>
      </c>
      <c r="C83" s="140"/>
      <c r="D83" s="69"/>
      <c r="E83" s="69"/>
      <c r="F83" s="69"/>
      <c r="G83" s="69"/>
      <c r="H83" s="70"/>
      <c r="I83" s="69"/>
    </row>
    <row r="84" spans="2:12" x14ac:dyDescent="0.2">
      <c r="B84" s="141" t="s">
        <v>115</v>
      </c>
      <c r="C84" s="142" t="s">
        <v>59</v>
      </c>
      <c r="D84" s="50">
        <f>+'Half year'!D66+'Half year'!E66</f>
        <v>831</v>
      </c>
      <c r="E84" s="50">
        <f>+'Half year'!F66+'Half year'!G66</f>
        <v>738.78600000000006</v>
      </c>
      <c r="F84" s="50">
        <f>+'Half year'!H66+'Half year'!I66</f>
        <v>845</v>
      </c>
      <c r="G84" s="50">
        <f>+'Half year'!J66+'Half year'!K66</f>
        <v>983.7</v>
      </c>
      <c r="H84" s="50">
        <f>+'Half year'!L66+'Half year'!M66</f>
        <v>1051</v>
      </c>
      <c r="I84" s="50">
        <f>+'Half year'!N66+'Half year'!O66</f>
        <v>1081</v>
      </c>
      <c r="K84" s="132"/>
      <c r="L84" s="132"/>
    </row>
    <row r="85" spans="2:12" x14ac:dyDescent="0.2">
      <c r="B85" s="141" t="s">
        <v>116</v>
      </c>
      <c r="C85" s="142" t="s">
        <v>59</v>
      </c>
      <c r="D85" s="50">
        <f>+'Half year'!D67+'Half year'!E67</f>
        <v>671</v>
      </c>
      <c r="E85" s="50">
        <f>+'Half year'!F67+'Half year'!G67</f>
        <v>563</v>
      </c>
      <c r="F85" s="50">
        <f>+'Half year'!H67+'Half year'!I67</f>
        <v>689</v>
      </c>
      <c r="G85" s="50">
        <f>+'Half year'!J67+'Half year'!K67</f>
        <v>845.4</v>
      </c>
      <c r="H85" s="50">
        <f>+'Half year'!L67+'Half year'!M67</f>
        <v>810</v>
      </c>
      <c r="I85" s="50">
        <f>+'Half year'!N67+'Half year'!O67</f>
        <v>640</v>
      </c>
    </row>
    <row r="86" spans="2:12" ht="15" x14ac:dyDescent="0.2">
      <c r="B86" s="143" t="s">
        <v>42</v>
      </c>
      <c r="C86" s="12"/>
      <c r="D86" s="71"/>
      <c r="E86" s="71"/>
      <c r="F86" s="71"/>
      <c r="G86" s="71"/>
      <c r="H86" s="72"/>
      <c r="I86" s="71"/>
    </row>
    <row r="87" spans="2:12" x14ac:dyDescent="0.2">
      <c r="B87" s="141" t="s">
        <v>115</v>
      </c>
      <c r="C87" s="134" t="s">
        <v>13</v>
      </c>
      <c r="D87" s="53">
        <v>55.3</v>
      </c>
      <c r="E87" s="53">
        <v>54.6</v>
      </c>
      <c r="F87" s="53">
        <v>54.1</v>
      </c>
      <c r="G87" s="53">
        <v>54.8</v>
      </c>
      <c r="H87" s="73">
        <v>55.5</v>
      </c>
      <c r="I87" s="53">
        <v>56.3</v>
      </c>
    </row>
    <row r="88" spans="2:12" x14ac:dyDescent="0.2">
      <c r="B88" s="141" t="s">
        <v>116</v>
      </c>
      <c r="C88" s="134" t="s">
        <v>13</v>
      </c>
      <c r="D88" s="53">
        <v>38.5</v>
      </c>
      <c r="E88" s="53">
        <v>41</v>
      </c>
      <c r="F88" s="53">
        <v>40.5</v>
      </c>
      <c r="G88" s="53">
        <v>37.799999999999997</v>
      </c>
      <c r="H88" s="73">
        <v>41.5</v>
      </c>
      <c r="I88" s="53">
        <v>43.8</v>
      </c>
    </row>
    <row r="89" spans="2:12" ht="15" x14ac:dyDescent="0.2">
      <c r="B89" s="143" t="s">
        <v>43</v>
      </c>
      <c r="C89" s="12"/>
      <c r="D89" s="71"/>
      <c r="E89" s="71"/>
      <c r="F89" s="71"/>
      <c r="G89" s="71"/>
      <c r="H89" s="72"/>
      <c r="I89" s="71"/>
    </row>
    <row r="90" spans="2:12" x14ac:dyDescent="0.2">
      <c r="B90" s="141" t="s">
        <v>115</v>
      </c>
      <c r="C90" s="142" t="s">
        <v>59</v>
      </c>
      <c r="D90" s="53">
        <f>+'Half year'!D72+'Half year'!E72</f>
        <v>127.5</v>
      </c>
      <c r="E90" s="53">
        <f>+'Half year'!F72+'Half year'!G72</f>
        <v>104.2</v>
      </c>
      <c r="F90" s="53">
        <f>+'Half year'!H72+'Half year'!I72</f>
        <v>134.19999999999999</v>
      </c>
      <c r="G90" s="53">
        <f>+'Half year'!J72+'Half year'!K72</f>
        <v>166.3</v>
      </c>
      <c r="H90" s="73">
        <f>+'Half year'!L72+'Half year'!M72</f>
        <v>177</v>
      </c>
      <c r="I90" s="53">
        <f>+'Half year'!N72+'Half year'!O72</f>
        <v>192.4</v>
      </c>
      <c r="K90" s="146"/>
    </row>
    <row r="91" spans="2:12" x14ac:dyDescent="0.2">
      <c r="B91" s="141" t="s">
        <v>116</v>
      </c>
      <c r="C91" s="142" t="s">
        <v>59</v>
      </c>
      <c r="D91" s="53">
        <f>+'Half year'!D73+'Half year'!E73</f>
        <v>62.199999999999996</v>
      </c>
      <c r="E91" s="53">
        <f>+'Half year'!F73+'Half year'!G73</f>
        <v>46</v>
      </c>
      <c r="F91" s="53">
        <f>+'Half year'!H73+'Half year'!I73</f>
        <v>73.900000000000006</v>
      </c>
      <c r="G91" s="53">
        <f>+'Half year'!J73+'Half year'!K73</f>
        <v>87.4</v>
      </c>
      <c r="H91" s="73">
        <v>83.4</v>
      </c>
      <c r="I91" s="53">
        <f>+'Half year'!N73+'Half year'!O73</f>
        <v>32.299999999999997</v>
      </c>
    </row>
    <row r="92" spans="2:12" ht="15" x14ac:dyDescent="0.2">
      <c r="B92" s="143" t="s">
        <v>15</v>
      </c>
      <c r="C92" s="12"/>
      <c r="D92" s="71"/>
      <c r="E92" s="71"/>
      <c r="F92" s="71"/>
      <c r="G92" s="71"/>
      <c r="H92" s="72"/>
      <c r="I92" s="71"/>
    </row>
    <row r="93" spans="2:12" x14ac:dyDescent="0.2">
      <c r="B93" s="141" t="s">
        <v>115</v>
      </c>
      <c r="C93" s="134" t="s">
        <v>13</v>
      </c>
      <c r="D93" s="53">
        <v>15.3</v>
      </c>
      <c r="E93" s="53">
        <v>14.1</v>
      </c>
      <c r="F93" s="53">
        <v>15.9</v>
      </c>
      <c r="G93" s="53">
        <v>16.899999999999999</v>
      </c>
      <c r="H93" s="73">
        <v>16.8</v>
      </c>
      <c r="I93" s="53">
        <v>17.8</v>
      </c>
    </row>
    <row r="94" spans="2:12" x14ac:dyDescent="0.2">
      <c r="B94" s="144" t="s">
        <v>116</v>
      </c>
      <c r="C94" s="136" t="s">
        <v>13</v>
      </c>
      <c r="D94" s="75">
        <v>9.3000000000000007</v>
      </c>
      <c r="E94" s="75">
        <v>8.1999999999999993</v>
      </c>
      <c r="F94" s="75">
        <v>10.7</v>
      </c>
      <c r="G94" s="75">
        <v>10.3</v>
      </c>
      <c r="H94" s="145">
        <v>10.199999999999999</v>
      </c>
      <c r="I94" s="75">
        <v>5</v>
      </c>
    </row>
    <row r="96" spans="2:12" x14ac:dyDescent="0.2">
      <c r="B96" s="76" t="s">
        <v>64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3FA0-6BA7-4736-B8F4-F4BB7429E412}">
  <dimension ref="A2:O17"/>
  <sheetViews>
    <sheetView showGridLines="0" topLeftCell="A19" workbookViewId="0">
      <selection activeCell="E8" sqref="E8"/>
    </sheetView>
  </sheetViews>
  <sheetFormatPr defaultRowHeight="12.75" x14ac:dyDescent="0.2"/>
  <cols>
    <col min="1" max="1" width="3.5703125" customWidth="1"/>
    <col min="2" max="2" width="19" customWidth="1"/>
    <col min="3" max="4" width="30.7109375" style="79" customWidth="1"/>
    <col min="5" max="9" width="11.5703125" style="48" customWidth="1"/>
    <col min="10" max="10" width="11.5703125" customWidth="1"/>
  </cols>
  <sheetData>
    <row r="2" spans="1:15" ht="81" customHeight="1" x14ac:dyDescent="0.2"/>
    <row r="3" spans="1:15" s="8" customFormat="1" ht="42.6" customHeight="1" x14ac:dyDescent="0.2">
      <c r="B3" s="14" t="s">
        <v>58</v>
      </c>
      <c r="C3" s="80"/>
      <c r="D3" s="80"/>
      <c r="E3" s="49"/>
      <c r="F3" s="49"/>
      <c r="G3" s="49"/>
      <c r="H3" s="49"/>
      <c r="I3" s="49"/>
    </row>
    <row r="4" spans="1:15" ht="18.75" x14ac:dyDescent="0.3">
      <c r="A4" s="1"/>
      <c r="B4" s="35" t="s">
        <v>66</v>
      </c>
      <c r="C4" s="81" t="s">
        <v>67</v>
      </c>
      <c r="D4" s="81" t="s">
        <v>68</v>
      </c>
      <c r="E4" s="19" t="s">
        <v>2</v>
      </c>
      <c r="F4" s="45" t="s">
        <v>3</v>
      </c>
      <c r="G4" s="18" t="s">
        <v>4</v>
      </c>
      <c r="H4" s="47" t="s">
        <v>5</v>
      </c>
      <c r="I4" s="46" t="s">
        <v>6</v>
      </c>
      <c r="J4" s="109">
        <v>2024</v>
      </c>
    </row>
    <row r="5" spans="1:15" s="8" customFormat="1" ht="51" x14ac:dyDescent="0.2">
      <c r="A5" s="12"/>
      <c r="B5" s="97" t="s">
        <v>69</v>
      </c>
      <c r="C5" s="85" t="s">
        <v>70</v>
      </c>
      <c r="D5" s="85" t="s">
        <v>71</v>
      </c>
      <c r="E5" s="88">
        <v>5.3999999999999999E-2</v>
      </c>
      <c r="F5" s="88">
        <v>0.17799999999999999</v>
      </c>
      <c r="G5" s="89">
        <v>0.29799999999999999</v>
      </c>
      <c r="H5" s="88">
        <v>0.42699999999999999</v>
      </c>
      <c r="I5" s="89">
        <v>0.64300000000000002</v>
      </c>
      <c r="J5" s="89">
        <v>0.70299999999999996</v>
      </c>
    </row>
    <row r="6" spans="1:15" s="8" customFormat="1" ht="38.25" x14ac:dyDescent="0.2">
      <c r="A6" s="12"/>
      <c r="B6" s="98" t="s">
        <v>69</v>
      </c>
      <c r="C6" s="90" t="s">
        <v>72</v>
      </c>
      <c r="D6" s="90" t="s">
        <v>73</v>
      </c>
      <c r="E6" s="82">
        <v>7.1999999999999995E-2</v>
      </c>
      <c r="F6" s="82">
        <v>6.6000000000000003E-2</v>
      </c>
      <c r="G6" s="101">
        <v>5.1999999999999998E-2</v>
      </c>
      <c r="H6" s="82">
        <v>5.2999999999999999E-2</v>
      </c>
      <c r="I6" s="82">
        <v>5.1999999999999998E-2</v>
      </c>
      <c r="J6" s="82">
        <v>5.3999999999999999E-2</v>
      </c>
    </row>
    <row r="7" spans="1:15" s="8" customFormat="1" x14ac:dyDescent="0.2">
      <c r="A7" s="12"/>
      <c r="B7" s="99" t="s">
        <v>69</v>
      </c>
      <c r="C7" s="91" t="s">
        <v>74</v>
      </c>
      <c r="D7" s="91" t="s">
        <v>75</v>
      </c>
      <c r="E7" s="92">
        <v>0.85499999999999998</v>
      </c>
      <c r="F7" s="92">
        <v>0.84199999999999997</v>
      </c>
      <c r="G7" s="102">
        <v>0.83199999999999996</v>
      </c>
      <c r="H7" s="92">
        <v>0.88</v>
      </c>
      <c r="I7" s="92">
        <v>0.873</v>
      </c>
      <c r="J7" s="92">
        <v>0.752</v>
      </c>
      <c r="K7" s="9"/>
      <c r="L7" s="9"/>
      <c r="M7" s="9"/>
      <c r="N7" s="9"/>
      <c r="O7" s="9"/>
    </row>
    <row r="8" spans="1:15" s="8" customFormat="1" x14ac:dyDescent="0.2">
      <c r="A8" s="12"/>
      <c r="B8" s="97"/>
      <c r="C8" s="85"/>
      <c r="D8" s="85"/>
      <c r="E8" s="86"/>
      <c r="F8" s="86"/>
      <c r="G8" s="87"/>
      <c r="H8" s="86"/>
      <c r="I8" s="88"/>
      <c r="J8" s="88"/>
    </row>
    <row r="9" spans="1:15" s="8" customFormat="1" ht="25.5" x14ac:dyDescent="0.2">
      <c r="A9" s="12"/>
      <c r="B9" s="98" t="s">
        <v>76</v>
      </c>
      <c r="C9" s="93" t="s">
        <v>77</v>
      </c>
      <c r="D9" s="90" t="s">
        <v>86</v>
      </c>
      <c r="E9" s="104" t="s">
        <v>96</v>
      </c>
      <c r="F9" s="82">
        <v>0.16800000000000001</v>
      </c>
      <c r="G9" s="101">
        <v>0.17699999999999999</v>
      </c>
      <c r="H9" s="82">
        <v>0.184</v>
      </c>
      <c r="I9" s="82">
        <v>0.192</v>
      </c>
      <c r="J9" s="82">
        <v>0.216</v>
      </c>
    </row>
    <row r="10" spans="1:15" s="8" customFormat="1" x14ac:dyDescent="0.2">
      <c r="A10" s="12"/>
      <c r="B10" s="98" t="s">
        <v>76</v>
      </c>
      <c r="C10" s="93" t="s">
        <v>78</v>
      </c>
      <c r="D10" s="90" t="s">
        <v>87</v>
      </c>
      <c r="E10" s="53">
        <v>0.7</v>
      </c>
      <c r="F10" s="53">
        <v>0.8</v>
      </c>
      <c r="G10" s="54">
        <v>0.7</v>
      </c>
      <c r="H10" s="61">
        <v>0.78</v>
      </c>
      <c r="I10" s="28">
        <v>0.75</v>
      </c>
      <c r="J10" s="23">
        <v>0.7</v>
      </c>
    </row>
    <row r="11" spans="1:15" s="8" customFormat="1" x14ac:dyDescent="0.2">
      <c r="A11" s="12"/>
      <c r="B11" s="98" t="s">
        <v>76</v>
      </c>
      <c r="C11" s="93" t="s">
        <v>79</v>
      </c>
      <c r="D11" s="90" t="s">
        <v>88</v>
      </c>
      <c r="E11" s="83">
        <v>3.2599999999999997E-2</v>
      </c>
      <c r="F11" s="83">
        <v>3.5099999999999999E-2</v>
      </c>
      <c r="G11" s="103">
        <v>3.56E-2</v>
      </c>
      <c r="H11" s="83">
        <v>4.0399999999999998E-2</v>
      </c>
      <c r="I11" s="83">
        <v>3.85E-2</v>
      </c>
      <c r="J11" s="83">
        <v>3.9699999999999999E-2</v>
      </c>
    </row>
    <row r="12" spans="1:15" s="8" customFormat="1" x14ac:dyDescent="0.2">
      <c r="A12" s="12"/>
      <c r="B12" s="98" t="s">
        <v>76</v>
      </c>
      <c r="C12" s="93" t="s">
        <v>80</v>
      </c>
      <c r="D12" s="90" t="s">
        <v>89</v>
      </c>
      <c r="E12" s="53">
        <v>7.3</v>
      </c>
      <c r="F12" s="53">
        <v>7.4</v>
      </c>
      <c r="G12" s="54">
        <v>7.4</v>
      </c>
      <c r="H12" s="84" t="s">
        <v>94</v>
      </c>
      <c r="I12" s="84" t="s">
        <v>95</v>
      </c>
      <c r="J12" s="84">
        <v>7.8</v>
      </c>
    </row>
    <row r="13" spans="1:15" s="8" customFormat="1" ht="38.25" x14ac:dyDescent="0.2">
      <c r="A13" s="12"/>
      <c r="B13" s="98" t="s">
        <v>76</v>
      </c>
      <c r="C13" s="93" t="s">
        <v>82</v>
      </c>
      <c r="D13" s="90" t="s">
        <v>90</v>
      </c>
      <c r="E13" s="50">
        <v>120</v>
      </c>
      <c r="F13" s="50">
        <v>100</v>
      </c>
      <c r="G13" s="51">
        <v>107</v>
      </c>
      <c r="H13" s="50">
        <v>105</v>
      </c>
      <c r="I13" s="21">
        <v>108</v>
      </c>
      <c r="J13" s="21">
        <v>125</v>
      </c>
    </row>
    <row r="14" spans="1:15" s="8" customFormat="1" ht="25.5" x14ac:dyDescent="0.2">
      <c r="A14" s="12"/>
      <c r="B14" s="99" t="s">
        <v>76</v>
      </c>
      <c r="C14" s="94" t="s">
        <v>81</v>
      </c>
      <c r="D14" s="91" t="s">
        <v>91</v>
      </c>
      <c r="E14" s="75">
        <v>7.9</v>
      </c>
      <c r="F14" s="75">
        <v>8.1</v>
      </c>
      <c r="G14" s="100">
        <v>8.4</v>
      </c>
      <c r="H14" s="75">
        <v>8.6</v>
      </c>
      <c r="I14" s="25">
        <v>8.6</v>
      </c>
      <c r="J14" s="25">
        <v>8.6</v>
      </c>
    </row>
    <row r="15" spans="1:15" s="8" customFormat="1" x14ac:dyDescent="0.2">
      <c r="A15" s="12"/>
      <c r="B15" s="97"/>
      <c r="C15" s="95"/>
      <c r="D15" s="85"/>
      <c r="E15" s="86"/>
      <c r="F15" s="86"/>
      <c r="G15" s="87"/>
      <c r="H15" s="86"/>
      <c r="I15" s="96"/>
      <c r="J15" s="96"/>
    </row>
    <row r="16" spans="1:15" s="8" customFormat="1" ht="25.5" x14ac:dyDescent="0.2">
      <c r="A16" s="12"/>
      <c r="B16" s="98" t="s">
        <v>83</v>
      </c>
      <c r="C16" s="93" t="s">
        <v>84</v>
      </c>
      <c r="D16" s="90" t="s">
        <v>93</v>
      </c>
      <c r="E16" s="50">
        <v>0</v>
      </c>
      <c r="F16" s="50">
        <v>0</v>
      </c>
      <c r="G16" s="51">
        <v>0</v>
      </c>
      <c r="H16" s="50">
        <v>0</v>
      </c>
      <c r="I16" s="21">
        <v>3</v>
      </c>
      <c r="J16" s="21">
        <v>3</v>
      </c>
    </row>
    <row r="17" spans="1:10" s="8" customFormat="1" x14ac:dyDescent="0.2">
      <c r="A17" s="12"/>
      <c r="B17" s="99" t="s">
        <v>83</v>
      </c>
      <c r="C17" s="94" t="s">
        <v>85</v>
      </c>
      <c r="D17" s="91" t="s">
        <v>92</v>
      </c>
      <c r="E17" s="92">
        <v>0.89900000000000002</v>
      </c>
      <c r="F17" s="92">
        <v>0.90700000000000003</v>
      </c>
      <c r="G17" s="102">
        <v>0.92400000000000004</v>
      </c>
      <c r="H17" s="92">
        <v>0.91900000000000004</v>
      </c>
      <c r="I17" s="92">
        <v>0.91900000000000004</v>
      </c>
      <c r="J17" s="92">
        <v>0.89400000000000002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Half year</vt:lpstr>
      <vt:lpstr>Yearly</vt:lpstr>
      <vt:lpstr>ESG</vt:lpstr>
    </vt:vector>
  </TitlesOfParts>
  <Company>Euroland.com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Data</dc:subject>
  <dc:creator>Euroland.com</dc:creator>
  <cp:lastModifiedBy>Yvonne Tenhagen</cp:lastModifiedBy>
  <dcterms:created xsi:type="dcterms:W3CDTF">2024-07-08T15:30:12Z</dcterms:created>
  <dcterms:modified xsi:type="dcterms:W3CDTF">2025-12-19T13:00:34Z</dcterms:modified>
</cp:coreProperties>
</file>